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690" windowHeight="5985" tabRatio="788" activeTab="4"/>
  </bookViews>
  <sheets>
    <sheet name="17-" sheetId="1" r:id="rId1"/>
    <sheet name="16-" sheetId="2" r:id="rId2"/>
    <sheet name="14" sheetId="3" r:id="rId3"/>
    <sheet name="13" sheetId="4" r:id="rId4"/>
    <sheet name="background" sheetId="5" r:id="rId5"/>
    <sheet name="20-" sheetId="6" r:id="rId6"/>
    <sheet name="19-" sheetId="7" r:id="rId7"/>
    <sheet name="18-" sheetId="8" r:id="rId8"/>
    <sheet name="1" sheetId="9" r:id="rId9"/>
    <sheet name="2" sheetId="10" r:id="rId10"/>
    <sheet name="12" sheetId="11" r:id="rId11"/>
    <sheet name="11" sheetId="12" r:id="rId12"/>
    <sheet name="10" sheetId="13" r:id="rId13"/>
    <sheet name="9" sheetId="14" r:id="rId14"/>
    <sheet name="8" sheetId="15" r:id="rId15"/>
    <sheet name="7" sheetId="16" r:id="rId16"/>
    <sheet name="6" sheetId="17" r:id="rId17"/>
    <sheet name="5" sheetId="18" r:id="rId18"/>
    <sheet name="4" sheetId="19" r:id="rId19"/>
    <sheet name="3" sheetId="20" r:id="rId20"/>
  </sheets>
  <definedNames/>
  <calcPr fullCalcOnLoad="1"/>
</workbook>
</file>

<file path=xl/sharedStrings.xml><?xml version="1.0" encoding="utf-8"?>
<sst xmlns="http://schemas.openxmlformats.org/spreadsheetml/2006/main" count="316" uniqueCount="116">
  <si>
    <t>MERKEZ BÜYÜKLÜK</t>
  </si>
  <si>
    <t>ZAMAN</t>
  </si>
  <si>
    <t>(YIL)</t>
  </si>
  <si>
    <t>1 - Kuzey Anadolu Fayı</t>
  </si>
  <si>
    <t>2 - Savaştepe</t>
  </si>
  <si>
    <t>3 - Simav</t>
  </si>
  <si>
    <t>4 - Bakırçay</t>
  </si>
  <si>
    <t>5 - Midilli</t>
  </si>
  <si>
    <t>6 - Karaburun - Çandarlı</t>
  </si>
  <si>
    <t>7 - Bergama- Menemen / Foça</t>
  </si>
  <si>
    <t>8 - Gediz- Manisa</t>
  </si>
  <si>
    <t>9 - Sakız Adası</t>
  </si>
  <si>
    <t>10 - Urla</t>
  </si>
  <si>
    <t>11 - İzmir</t>
  </si>
  <si>
    <t>12 - Tuzla</t>
  </si>
  <si>
    <t>13 - Tepeköy - Torbalı</t>
  </si>
  <si>
    <t>14 - Küçük Menderes</t>
  </si>
  <si>
    <t xml:space="preserve">(a) Toplam deprem oluşumları / Total earthquake occurences </t>
  </si>
  <si>
    <t xml:space="preserve">(b) Yıllık deprem oluşumları /  Annual earthquake occurences </t>
  </si>
  <si>
    <t>(c) Seçilmiş ve düzeltilmiş yıllık değerler /  Selected and adjusted rates of occurences</t>
  </si>
  <si>
    <t>Şekil 4.B.1 Kuzey Anadolu Fayı Kaynağında büyüklük-azalım ilişkisi</t>
  </si>
  <si>
    <t>Şekil 4.B.2 Savaştepe Kaynağında büyüklük-azalım ilişkisi</t>
  </si>
  <si>
    <t>Figure 4.B.2 Recurrence relationship for Saveştepe Source</t>
  </si>
  <si>
    <t>Figure 4.B.1 Recurrence relationship for North Anatolian Fault Source</t>
  </si>
  <si>
    <t>Şekil 4.B.4 Bakırçay Kaynağında büyüklük-azalım ilişkisi</t>
  </si>
  <si>
    <t>Figure 4.B.4 Recurrence relationship for Bakırçay Source</t>
  </si>
  <si>
    <t>Şekil 4.B.5 Midilli Kaynağında büyüklük-azalım ilişkisi</t>
  </si>
  <si>
    <t>Figure 4.B.5 Recurrence relationship for Midilli Source</t>
  </si>
  <si>
    <t>Şekil 4.B.6 Karaburun Kaynağında büyüklük-azalım ilişkisi</t>
  </si>
  <si>
    <t>Figure 4.B.6 Recurrence relationship for Karaburun Source</t>
  </si>
  <si>
    <t>Şekil 4.B.7 Bergama-Menemen/ Foça Kaynağında büyüklük-azalım ilişkisi</t>
  </si>
  <si>
    <t>Figure 4.B.7 Recurrence relationship for Bergama-Menemen/ Foça Source</t>
  </si>
  <si>
    <t>Şekil 4.B.8 Gediz-Manisa Kaynağında büyüklük-azalım ilişkisi</t>
  </si>
  <si>
    <t>Figure 4.B.8 Recurrence relationship for Gediz-Manisa Source</t>
  </si>
  <si>
    <t>Şekil 4.B.9 Sakız Adası Kaynağında büyüklük-azalım ilişkisi</t>
  </si>
  <si>
    <t>Figure 4.B.9 Recurrence relationship for Sakız Adası Source</t>
  </si>
  <si>
    <t>Şekil 4.B.10 Urla Kaynağında büyüklük-azalım ilişkisi</t>
  </si>
  <si>
    <t>Figure 4.B.10 Recurrence relationship for Urla Source</t>
  </si>
  <si>
    <t>Şekil 4.B.11 İzmir Kaynağında büyüklük-azalım ilişkisi</t>
  </si>
  <si>
    <t>Figure 4.B.11 Recurrence relationship for İzmir Source</t>
  </si>
  <si>
    <t>Şekil 4.B.12 Tuzla Kaynağında büyüklük-azalım ilişkisi</t>
  </si>
  <si>
    <t>Figure 4.B.12 Recurrence relationship for Tuzla Source</t>
  </si>
  <si>
    <t>Şekil 4.B.13 Tepeköy- Torbalı Kaynağında büyüklük-azalım ilişkisi</t>
  </si>
  <si>
    <t>Figure 4.B.13 Recurrence relationship for Tepeköy- Torbalı Source</t>
  </si>
  <si>
    <t>Şekil 4.B.14 Küçük Menderes Kaynağında büyüklük-azalım ilişkisi</t>
  </si>
  <si>
    <t>Figure 4.B.14 Recurrence relationship for Küçük Menderes Source</t>
  </si>
  <si>
    <t>Şekil 4.B.15 Güney Sakız kaynağında büyüklük-azalım ilişkisi</t>
  </si>
  <si>
    <t>Şekil 4.B.16 Kuşadası-Sisam Kaynağında büyüklük-azalım ilişkisi</t>
  </si>
  <si>
    <t>Figure 4.B.16 Recurrence relationship for Kuşadası-Sisam Source</t>
  </si>
  <si>
    <t>Şekil 4.B.17 Büyük Menderes Kaynağında büyüklük-azalım ilişkisi</t>
  </si>
  <si>
    <t>Figure 4.B.17 Recurrence relationship for Büyük Menderes Source</t>
  </si>
  <si>
    <t>Şekil 4.B.18 Muğla - Milas Kaynağında büyüklük-azalım ilişkisi</t>
  </si>
  <si>
    <t>Figure 4.B.18 Recurrence relationship for Muğla - Milas Source</t>
  </si>
  <si>
    <t>Şekil 4.B.19 Gökova Kaynağında büyüklük-azalım ilişkisi</t>
  </si>
  <si>
    <t>Figure 4.B.19 Recurrence relationship for Gökova Source</t>
  </si>
  <si>
    <t>19- Gökova</t>
  </si>
  <si>
    <t>15 - Güney Sakız</t>
  </si>
  <si>
    <t>16 - Kuşadası-Sisam</t>
  </si>
  <si>
    <t>17 - Büyük Menderes</t>
  </si>
  <si>
    <t xml:space="preserve">18 - Muğla - Milas </t>
  </si>
  <si>
    <t>Şekil 4.B.3 Simav Kaynağında büyüklük-azalım ilişkisi</t>
  </si>
  <si>
    <t>Figure 4.B.3 Recurrence relationship for Simav Source</t>
  </si>
  <si>
    <t>Figure 4.B.15 Reccurence relationship for Güney Sakız Source</t>
  </si>
  <si>
    <t>ve Yıllık Oluşum Oranları</t>
  </si>
  <si>
    <t>Tablo 4.B.1(a, b, c) Kuzey Anadolu Fayı Kaynağında deprem oluşumu istatistikleri</t>
  </si>
  <si>
    <t>Table 4.B.1(a, b, c) Earthquake occurrence statistics for North Anatolian Fault Source</t>
  </si>
  <si>
    <t>Tablo 4.B.2(a, b, c) Savaştepe Kaynağında deprem oluşumu istatistikleri</t>
  </si>
  <si>
    <t>Table 4.B.2(a, b, c) Earthquake occurrence statistics for Savaştepe Source</t>
  </si>
  <si>
    <t>Tablo 4.B.3(a, b, c) Simav Kaynağında deprem oluşumu istatistikleri</t>
  </si>
  <si>
    <t>Table 4.B.3(a, b, c) Earthquake occurrence statistics for Simav Source</t>
  </si>
  <si>
    <t>Tablo 4.B.4(a, b, c) Bakırçay Kaynağında deprem oluşumu istatistikleri</t>
  </si>
  <si>
    <t>Table 4.B.4(a, b, c) Earthquake occurrence statistics for Bakırçay Source</t>
  </si>
  <si>
    <t>Tablo 4.B.5(a, b, c) Midilli Kaynağında deprem oluşumu istatistikleri</t>
  </si>
  <si>
    <t>Table 4.B.5(a, b, c) Earthquake occurrence statistics for Midilli Source</t>
  </si>
  <si>
    <t>Tablo 4.B.6(a, b, c) Karaburun-Çandarlı Kaynağında deprem oluşumu istatistikleri</t>
  </si>
  <si>
    <t>Table 4.B.6(a, b, c) Earthquake occurrence statistics for Karaburun-Çandarlı Source</t>
  </si>
  <si>
    <t>Tablo 4.B.7(a, b, c) Bergama/Foça-Menemen Kaynağında deprem oluşumu istatistikleri</t>
  </si>
  <si>
    <t>Table 4.B.7(a, b, c) Earthquake occurrence statistics for Bergama/Foça- Menemen Source</t>
  </si>
  <si>
    <t>Tablo 4.B.8(a, b, c) Gediz-Manisa Kaynağında deprem oluşumu istatistikleri</t>
  </si>
  <si>
    <t>Table 4.B.8(a, b, c) Earthquake occurrence statistics for Gediz-Manisa Source</t>
  </si>
  <si>
    <t>Tablo 4.B.9(a, b, c) Sakız Adası Kaynağında deprem oluşumu istatistikleri</t>
  </si>
  <si>
    <t>Table 4.B.9(a, b, c) Earthquake occurrence statistics for Sakız Adası Source</t>
  </si>
  <si>
    <t>Tablo 4.B.10(a, b, c) Urla  Kaynağında deprem oluşumu istatistikleri</t>
  </si>
  <si>
    <t>Table 4.B.10(a, b, c) Earthquake occurrence statistics for Urla Source</t>
  </si>
  <si>
    <t>Tablo 4.B.11(a, b, c) İzmir Kaynağında deprem oluşumu istatistikleri</t>
  </si>
  <si>
    <t>Table 4.B.11(a, b, c) Earthquake occurrence statistics for İzmir Source</t>
  </si>
  <si>
    <t>Tablo 4.B.12(a, b, c) Tuzla Kaynağında deprem oluşumu istatistikleri</t>
  </si>
  <si>
    <t>Table 4.B.12(a, b, c) Earthquake occurrence statistics for Tuzla Source</t>
  </si>
  <si>
    <t>Tablo 4.B.13(a, b, c) Tepeköy-Torbalı Kaynağında deprem oluşumu istatistikleri</t>
  </si>
  <si>
    <t>Table 4.B.13(a, b, c) Earthquake occurrence statistics for Tepeköy-Torbalı Source</t>
  </si>
  <si>
    <t>Tablo 4.B.14(a, b, c) Küçük Menders Kaynağında deprem oluşumu istatistikleri</t>
  </si>
  <si>
    <t>Table 4.B.14(a, b, c) Earthquake occurrence statistics for Küçük Menderes Source</t>
  </si>
  <si>
    <t>Tablo 4.B.15(a, b, c) Güney Sakız Kaynağında deprem oluşumu istatistikleri</t>
  </si>
  <si>
    <t>Table 4.B.15(a, b, c) Earthquake occurrence statistics for Güney Sakız Source</t>
  </si>
  <si>
    <t>Tablo 4.B.16(a, b, c) Kuşadası-Sisam Kaynağında deprem oluşumu istatistikleri</t>
  </si>
  <si>
    <t>Table 4.B.16(a, b, c) Earthquake occurrence statistics for Kuşadası-Sisam Source</t>
  </si>
  <si>
    <t>Tablo 4.B.17(a, b, c) Büyük Menderes Kaynağında deprem oluşumu istatistikleri</t>
  </si>
  <si>
    <t>Table 4.B.17(a, b, c) Earthquake occurrence statistics for Büyük Menderes Source</t>
  </si>
  <si>
    <t>Tablo 4.B.18(a, b, c) Muğla-Milas Kaynağında deprem oluşumu istatistikleri</t>
  </si>
  <si>
    <t>Table 4.B.18(a, b, c) Earthquake occurrence statistics for Mula-Milas Source</t>
  </si>
  <si>
    <t>Tablo 4.B.19(a, b, c) Gökova Kaynağında deprem oluşumu istatistikleri</t>
  </si>
  <si>
    <t>Table 4.B.19(a, b, c) Earthquake occurrence statistics for Gökova Source</t>
  </si>
  <si>
    <t xml:space="preserve">EK 4 - B   Deprem Kaynakları Aletsel Büyüklük İstatistikleri </t>
  </si>
  <si>
    <t>-</t>
  </si>
  <si>
    <t>Period</t>
  </si>
  <si>
    <t>(Year)</t>
  </si>
  <si>
    <t>CENTER MAGNITUDE</t>
  </si>
  <si>
    <t>B.20.   Background Source Zone</t>
  </si>
  <si>
    <t>TABLE B.20.1.  Total earthquake occurences for background source zone</t>
  </si>
  <si>
    <t>Magnitude</t>
  </si>
  <si>
    <t xml:space="preserve">      Selected Rates</t>
  </si>
  <si>
    <t xml:space="preserve">      Adjusted Rates</t>
  </si>
  <si>
    <t>TABLE B.20.2.  Annual earthquake occurences for background source zone</t>
  </si>
  <si>
    <t>Figure B.20.1 Recurrence relationship for Background Source</t>
  </si>
  <si>
    <t xml:space="preserve">TABLE B.20.3.  Selected and adjusted rates of occurences for background </t>
  </si>
  <si>
    <t>source zone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</si>
</sst>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13">
    <font>
      <sz val="10"/>
      <name val="Arial"/>
      <family val="0"/>
    </font>
    <font>
      <b/>
      <sz val="12"/>
      <name val="Arial"/>
      <family val="2"/>
    </font>
    <font>
      <sz val="11.75"/>
      <name val="Arial"/>
      <family val="0"/>
    </font>
    <font>
      <sz val="12"/>
      <name val="Arial"/>
      <family val="0"/>
    </font>
    <font>
      <sz val="10.25"/>
      <name val="Arial"/>
      <family val="2"/>
    </font>
    <font>
      <vertAlign val="superscript"/>
      <sz val="10.25"/>
      <name val="Arial"/>
      <family val="2"/>
    </font>
    <font>
      <sz val="11.5"/>
      <name val="Arial"/>
      <family val="0"/>
    </font>
    <font>
      <vertAlign val="superscript"/>
      <sz val="12"/>
      <name val="Arial"/>
      <family val="0"/>
    </font>
    <font>
      <b/>
      <sz val="11.5"/>
      <name val="Arial"/>
      <family val="0"/>
    </font>
    <font>
      <vertAlign val="superscript"/>
      <sz val="11.5"/>
      <name val="Arial"/>
      <family val="0"/>
    </font>
    <font>
      <sz val="14.75"/>
      <name val="Arial"/>
      <family val="0"/>
    </font>
    <font>
      <b/>
      <sz val="14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2" xfId="0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1" fillId="0" borderId="0" xfId="0" applyFont="1" applyAlignment="1">
      <alignment/>
    </xf>
    <xf numFmtId="0" fontId="0" fillId="0" borderId="13" xfId="0" applyFill="1" applyBorder="1" applyAlignment="1">
      <alignment horizontal="center"/>
    </xf>
    <xf numFmtId="0" fontId="12" fillId="0" borderId="4" xfId="0" applyFont="1" applyBorder="1" applyAlignment="1">
      <alignment/>
    </xf>
    <xf numFmtId="0" fontId="12" fillId="0" borderId="7" xfId="0" applyFont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8" xfId="0" applyFont="1" applyBorder="1" applyAlignment="1">
      <alignment horizontal="right"/>
    </xf>
    <xf numFmtId="0" fontId="12" fillId="0" borderId="9" xfId="0" applyFont="1" applyBorder="1" applyAlignment="1">
      <alignment horizontal="right"/>
    </xf>
    <xf numFmtId="0" fontId="12" fillId="0" borderId="10" xfId="0" applyFont="1" applyFill="1" applyBorder="1" applyAlignment="1">
      <alignment horizontal="center"/>
    </xf>
    <xf numFmtId="0" fontId="12" fillId="0" borderId="6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2" fillId="0" borderId="3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"/>
          <c:y val="0.038"/>
          <c:w val="0.85025"/>
          <c:h val="0.90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N = 259.48e</a:t>
                    </a:r>
                    <a:r>
                      <a:rPr lang="en-US" cap="none" sz="1200" b="0" i="0" u="none" baseline="30000">
                        <a:latin typeface="Arial"/>
                        <a:ea typeface="Arial"/>
                        <a:cs typeface="Arial"/>
                      </a:rPr>
                      <a:t>-1.4677M</a:t>
                    </a:r>
                  </a:p>
                </c:rich>
              </c:tx>
              <c:numFmt formatCode="General" sourceLinked="1"/>
              <c:spPr>
                <a:noFill/>
              </c:spPr>
            </c:trendlineLbl>
          </c:trendline>
          <c:xVal>
            <c:numRef>
              <c:f>'17-'!$C$26:$K$26</c:f>
              <c:numCache/>
            </c:numRef>
          </c:xVal>
          <c:yVal>
            <c:numRef>
              <c:f>'17-'!$C$27:$K$27</c:f>
              <c:numCache/>
            </c:numRef>
          </c:yVal>
          <c:smooth val="0"/>
        </c:ser>
        <c:axId val="50627270"/>
        <c:axId val="52992247"/>
      </c:scatterChart>
      <c:valAx>
        <c:axId val="50627270"/>
        <c:scaling>
          <c:orientation val="minMax"/>
          <c:max val="8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-M-</a:t>
                </a:r>
              </a:p>
            </c:rich>
          </c:tx>
          <c:layout>
            <c:manualLayout>
              <c:xMode val="factor"/>
              <c:yMode val="factor"/>
              <c:x val="0.0105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992247"/>
        <c:crossesAt val="0.001"/>
        <c:crossBetween val="midCat"/>
        <c:dispUnits/>
        <c:majorUnit val="1"/>
      </c:valAx>
      <c:valAx>
        <c:axId val="52992247"/>
        <c:scaling>
          <c:logBase val="10"/>
          <c:orientation val="minMax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Dönme Periyodu (yıl)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627270"/>
        <c:crossesAt val="4"/>
        <c:crossBetween val="midCat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"/>
          <c:y val="0.038"/>
          <c:w val="0.85025"/>
          <c:h val="0.90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N = 15.651e</a:t>
                    </a:r>
                    <a:r>
                      <a:rPr lang="en-US" cap="none" sz="1200" b="0" i="0" u="none" baseline="30000">
                        <a:latin typeface="Arial"/>
                        <a:ea typeface="Arial"/>
                        <a:cs typeface="Arial"/>
                      </a:rPr>
                      <a:t>-1.0646M</a:t>
                    </a:r>
                  </a:p>
                </c:rich>
              </c:tx>
              <c:numFmt formatCode="General" sourceLinked="1"/>
              <c:spPr>
                <a:noFill/>
              </c:spPr>
            </c:trendlineLbl>
          </c:trendline>
          <c:xVal>
            <c:numRef>
              <c:f>2!$C$26:$K$26</c:f>
              <c:numCache/>
            </c:numRef>
          </c:xVal>
          <c:yVal>
            <c:numRef>
              <c:f>2!$C$27:$K$27</c:f>
              <c:numCache/>
            </c:numRef>
          </c:yVal>
          <c:smooth val="0"/>
        </c:ser>
        <c:axId val="23863424"/>
        <c:axId val="13444225"/>
      </c:scatterChart>
      <c:valAx>
        <c:axId val="23863424"/>
        <c:scaling>
          <c:orientation val="minMax"/>
          <c:max val="8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-M-</a:t>
                </a:r>
              </a:p>
            </c:rich>
          </c:tx>
          <c:layout>
            <c:manualLayout>
              <c:xMode val="factor"/>
              <c:yMode val="factor"/>
              <c:x val="0.0105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444225"/>
        <c:crossesAt val="0.001"/>
        <c:crossBetween val="midCat"/>
        <c:dispUnits/>
        <c:majorUnit val="1"/>
      </c:valAx>
      <c:valAx>
        <c:axId val="13444225"/>
        <c:scaling>
          <c:logBase val="10"/>
          <c:orientation val="minMax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Dönme Periyodu (yıl)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863424"/>
        <c:crossesAt val="4"/>
        <c:crossBetween val="midCat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38"/>
          <c:w val="0.93675"/>
          <c:h val="0.90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N = 629.62e</a:t>
                    </a:r>
                    <a:r>
                      <a:rPr lang="en-US" cap="none" sz="1200" b="0" i="0" u="none" baseline="30000">
                        <a:latin typeface="Arial"/>
                        <a:ea typeface="Arial"/>
                        <a:cs typeface="Arial"/>
                      </a:rPr>
                      <a:t>-1.6994M</a:t>
                    </a:r>
                  </a:p>
                </c:rich>
              </c:tx>
              <c:numFmt formatCode="General" sourceLinked="1"/>
              <c:spPr>
                <a:noFill/>
              </c:spPr>
            </c:trendlineLbl>
          </c:trendline>
          <c:xVal>
            <c:numRef>
              <c:f>'12'!$C$26:$K$26</c:f>
              <c:numCache/>
            </c:numRef>
          </c:xVal>
          <c:yVal>
            <c:numRef>
              <c:f>'12'!$C$27:$K$27</c:f>
              <c:numCache/>
            </c:numRef>
          </c:yVal>
          <c:smooth val="0"/>
        </c:ser>
        <c:axId val="53889162"/>
        <c:axId val="15240411"/>
      </c:scatterChart>
      <c:valAx>
        <c:axId val="53889162"/>
        <c:scaling>
          <c:orientation val="minMax"/>
          <c:max val="8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-M-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5240411"/>
        <c:crossesAt val="0.001"/>
        <c:crossBetween val="midCat"/>
        <c:dispUnits/>
      </c:valAx>
      <c:valAx>
        <c:axId val="15240411"/>
        <c:scaling>
          <c:logBase val="10"/>
          <c:orientation val="minMax"/>
          <c:max val="1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Dönme Periyodu(yıl)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3889162"/>
        <c:crosses val="autoZero"/>
        <c:crossBetween val="midCat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"/>
          <c:y val="0.038"/>
          <c:w val="0.85025"/>
          <c:h val="0.90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N = 24.5e</a:t>
                    </a:r>
                    <a:r>
                      <a:rPr lang="en-US" cap="none" sz="1200" b="0" i="0" u="none" baseline="30000">
                        <a:latin typeface="Arial"/>
                        <a:ea typeface="Arial"/>
                        <a:cs typeface="Arial"/>
                      </a:rPr>
                      <a:t>-1.1714M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'11'!$C$26:$K$26</c:f>
              <c:numCache/>
            </c:numRef>
          </c:xVal>
          <c:yVal>
            <c:numRef>
              <c:f>'11'!$C$27:$K$27</c:f>
              <c:numCache/>
            </c:numRef>
          </c:yVal>
          <c:smooth val="0"/>
        </c:ser>
        <c:axId val="2945972"/>
        <c:axId val="26513749"/>
      </c:scatterChart>
      <c:valAx>
        <c:axId val="2945972"/>
        <c:scaling>
          <c:orientation val="minMax"/>
          <c:max val="8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-M-</a:t>
                </a:r>
              </a:p>
            </c:rich>
          </c:tx>
          <c:layout>
            <c:manualLayout>
              <c:xMode val="factor"/>
              <c:yMode val="factor"/>
              <c:x val="0.0105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513749"/>
        <c:crossesAt val="0.001"/>
        <c:crossBetween val="midCat"/>
        <c:dispUnits/>
        <c:majorUnit val="1"/>
      </c:valAx>
      <c:valAx>
        <c:axId val="26513749"/>
        <c:scaling>
          <c:logBase val="10"/>
          <c:orientation val="minMax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Dönme Periyodu (yıl)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45972"/>
        <c:crossesAt val="4"/>
        <c:crossBetween val="midCat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"/>
          <c:y val="0.038"/>
          <c:w val="0.85025"/>
          <c:h val="0.90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N = 20.366e</a:t>
                    </a:r>
                    <a:r>
                      <a:rPr lang="en-US" cap="none" sz="1200" b="0" i="0" u="none" baseline="30000">
                        <a:latin typeface="Arial"/>
                        <a:ea typeface="Arial"/>
                        <a:cs typeface="Arial"/>
                      </a:rPr>
                      <a:t>-1.1043M</a:t>
                    </a:r>
                  </a:p>
                </c:rich>
              </c:tx>
              <c:numFmt formatCode="General" sourceLinked="1"/>
              <c:spPr>
                <a:noFill/>
              </c:spPr>
            </c:trendlineLbl>
          </c:trendline>
          <c:xVal>
            <c:numRef>
              <c:f>'10'!$C$26:$K$26</c:f>
              <c:numCache/>
            </c:numRef>
          </c:xVal>
          <c:yVal>
            <c:numRef>
              <c:f>'10'!$C$27:$K$27</c:f>
              <c:numCache/>
            </c:numRef>
          </c:yVal>
          <c:smooth val="0"/>
        </c:ser>
        <c:axId val="37297150"/>
        <c:axId val="130031"/>
      </c:scatterChart>
      <c:valAx>
        <c:axId val="37297150"/>
        <c:scaling>
          <c:orientation val="minMax"/>
          <c:max val="8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-M-</a:t>
                </a:r>
              </a:p>
            </c:rich>
          </c:tx>
          <c:layout>
            <c:manualLayout>
              <c:xMode val="factor"/>
              <c:yMode val="factor"/>
              <c:x val="0.0105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0031"/>
        <c:crossesAt val="0.001"/>
        <c:crossBetween val="midCat"/>
        <c:dispUnits/>
        <c:majorUnit val="1"/>
      </c:valAx>
      <c:valAx>
        <c:axId val="130031"/>
        <c:scaling>
          <c:logBase val="10"/>
          <c:orientation val="minMax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Dönme Periyodu (yıl)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297150"/>
        <c:crossesAt val="4"/>
        <c:crossBetween val="midCat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"/>
          <c:y val="0.038"/>
          <c:w val="0.85025"/>
          <c:h val="0.90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N = 1094.7e</a:t>
                    </a:r>
                    <a:r>
                      <a:rPr lang="en-US" cap="none" sz="1200" b="0" i="0" u="none" baseline="30000">
                        <a:latin typeface="Arial"/>
                        <a:ea typeface="Arial"/>
                        <a:cs typeface="Arial"/>
                      </a:rPr>
                      <a:t>-1.6543M</a:t>
                    </a:r>
                  </a:p>
                </c:rich>
              </c:tx>
              <c:numFmt formatCode="General" sourceLinked="1"/>
              <c:spPr>
                <a:noFill/>
              </c:spPr>
            </c:trendlineLbl>
          </c:trendline>
          <c:xVal>
            <c:numRef>
              <c:f>9!$C$26:$K$26</c:f>
              <c:numCache/>
            </c:numRef>
          </c:xVal>
          <c:yVal>
            <c:numRef>
              <c:f>9!$C$27:$K$27</c:f>
              <c:numCache/>
            </c:numRef>
          </c:yVal>
          <c:smooth val="0"/>
        </c:ser>
        <c:axId val="1170280"/>
        <c:axId val="10532521"/>
      </c:scatterChart>
      <c:valAx>
        <c:axId val="1170280"/>
        <c:scaling>
          <c:orientation val="minMax"/>
          <c:max val="8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-M-</a:t>
                </a:r>
              </a:p>
            </c:rich>
          </c:tx>
          <c:layout>
            <c:manualLayout>
              <c:xMode val="factor"/>
              <c:yMode val="factor"/>
              <c:x val="0.0105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532521"/>
        <c:crossesAt val="0.001"/>
        <c:crossBetween val="midCat"/>
        <c:dispUnits/>
        <c:majorUnit val="1"/>
      </c:valAx>
      <c:valAx>
        <c:axId val="10532521"/>
        <c:scaling>
          <c:logBase val="10"/>
          <c:orientation val="minMax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Dönme Periyodu (yıl)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70280"/>
        <c:crossesAt val="4"/>
        <c:crossBetween val="midCat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"/>
          <c:y val="0.038"/>
          <c:w val="0.85025"/>
          <c:h val="0.90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150" b="0" i="0" u="none" baseline="0">
                        <a:latin typeface="Arial"/>
                        <a:ea typeface="Arial"/>
                        <a:cs typeface="Arial"/>
                      </a:rPr>
                      <a:t>N = 228.64e</a:t>
                    </a:r>
                    <a:r>
                      <a:rPr lang="en-US" cap="none" sz="1150" b="0" i="0" u="none" baseline="30000">
                        <a:latin typeface="Arial"/>
                        <a:ea typeface="Arial"/>
                        <a:cs typeface="Arial"/>
                      </a:rPr>
                      <a:t>-1.5268M</a:t>
                    </a:r>
                  </a:p>
                </c:rich>
              </c:tx>
              <c:numFmt formatCode="General" sourceLinked="1"/>
              <c:spPr>
                <a:noFill/>
              </c:spPr>
            </c:trendlineLbl>
          </c:trendline>
          <c:xVal>
            <c:numRef>
              <c:f>8!$C$26:$K$26</c:f>
              <c:numCache/>
            </c:numRef>
          </c:xVal>
          <c:yVal>
            <c:numRef>
              <c:f>8!$C$27:$K$27</c:f>
              <c:numCache/>
            </c:numRef>
          </c:yVal>
          <c:smooth val="0"/>
        </c:ser>
        <c:axId val="27683826"/>
        <c:axId val="47827843"/>
      </c:scatterChart>
      <c:valAx>
        <c:axId val="27683826"/>
        <c:scaling>
          <c:orientation val="minMax"/>
          <c:max val="8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-M-</a:t>
                </a:r>
              </a:p>
            </c:rich>
          </c:tx>
          <c:layout>
            <c:manualLayout>
              <c:xMode val="factor"/>
              <c:yMode val="factor"/>
              <c:x val="0.0105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827843"/>
        <c:crossesAt val="0.001"/>
        <c:crossBetween val="midCat"/>
        <c:dispUnits/>
        <c:majorUnit val="1"/>
      </c:valAx>
      <c:valAx>
        <c:axId val="47827843"/>
        <c:scaling>
          <c:logBase val="10"/>
          <c:orientation val="minMax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Dönme Periyodu (yıl)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683826"/>
        <c:crossesAt val="4"/>
        <c:crossBetween val="midCat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"/>
          <c:y val="0.038"/>
          <c:w val="0.85025"/>
          <c:h val="0.90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N = 672.14e</a:t>
                    </a:r>
                    <a:r>
                      <a:rPr lang="en-US" cap="none" sz="1200" b="0" i="0" u="none" baseline="30000">
                        <a:latin typeface="Arial"/>
                        <a:ea typeface="Arial"/>
                        <a:cs typeface="Arial"/>
                      </a:rPr>
                      <a:t>-1.61M</a:t>
                    </a:r>
                  </a:p>
                </c:rich>
              </c:tx>
              <c:numFmt formatCode="General" sourceLinked="1"/>
              <c:spPr>
                <a:noFill/>
              </c:spPr>
            </c:trendlineLbl>
          </c:trendline>
          <c:xVal>
            <c:numRef>
              <c:f>7!$C$26:$K$26</c:f>
              <c:numCache/>
            </c:numRef>
          </c:xVal>
          <c:yVal>
            <c:numRef>
              <c:f>7!$C$27:$K$27</c:f>
              <c:numCache/>
            </c:numRef>
          </c:yVal>
          <c:smooth val="0"/>
        </c:ser>
        <c:axId val="27797404"/>
        <c:axId val="48850045"/>
      </c:scatterChart>
      <c:valAx>
        <c:axId val="27797404"/>
        <c:scaling>
          <c:orientation val="minMax"/>
          <c:max val="8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-M-</a:t>
                </a:r>
              </a:p>
            </c:rich>
          </c:tx>
          <c:layout>
            <c:manualLayout>
              <c:xMode val="factor"/>
              <c:yMode val="factor"/>
              <c:x val="0.0105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850045"/>
        <c:crossesAt val="0.001"/>
        <c:crossBetween val="midCat"/>
        <c:dispUnits/>
        <c:majorUnit val="1"/>
      </c:valAx>
      <c:valAx>
        <c:axId val="48850045"/>
        <c:scaling>
          <c:logBase val="10"/>
          <c:orientation val="minMax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Dönme Periyodu (yıl)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797404"/>
        <c:crossesAt val="4"/>
        <c:crossBetween val="midCat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"/>
          <c:y val="0.038"/>
          <c:w val="0.85025"/>
          <c:h val="0.90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N = 350.98e</a:t>
                    </a:r>
                    <a:r>
                      <a:rPr lang="en-US" cap="none" sz="1200" b="0" i="0" u="none" baseline="30000">
                        <a:latin typeface="Arial"/>
                        <a:ea typeface="Arial"/>
                        <a:cs typeface="Arial"/>
                      </a:rPr>
                      <a:t>-1.441M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6!$C$26:$K$26</c:f>
              <c:numCache/>
            </c:numRef>
          </c:xVal>
          <c:yVal>
            <c:numRef>
              <c:f>6!$C$27:$K$27</c:f>
              <c:numCache/>
            </c:numRef>
          </c:yVal>
          <c:smooth val="0"/>
        </c:ser>
        <c:axId val="36997222"/>
        <c:axId val="64539543"/>
      </c:scatterChart>
      <c:valAx>
        <c:axId val="36997222"/>
        <c:scaling>
          <c:orientation val="minMax"/>
          <c:max val="8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-M-</a:t>
                </a:r>
              </a:p>
            </c:rich>
          </c:tx>
          <c:layout>
            <c:manualLayout>
              <c:xMode val="factor"/>
              <c:yMode val="factor"/>
              <c:x val="0.0105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539543"/>
        <c:crossesAt val="0.001"/>
        <c:crossBetween val="midCat"/>
        <c:dispUnits/>
        <c:majorUnit val="1"/>
      </c:valAx>
      <c:valAx>
        <c:axId val="64539543"/>
        <c:scaling>
          <c:logBase val="10"/>
          <c:orientation val="minMax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Dönme Periyodu (yıl)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997222"/>
        <c:crossesAt val="4"/>
        <c:crossBetween val="midCat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"/>
          <c:y val="0.038"/>
          <c:w val="0.85025"/>
          <c:h val="0.90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N = 191.98e</a:t>
                    </a:r>
                    <a:r>
                      <a:rPr lang="en-US" cap="none" sz="1200" b="0" i="0" u="none" baseline="30000">
                        <a:latin typeface="Arial"/>
                        <a:ea typeface="Arial"/>
                        <a:cs typeface="Arial"/>
                      </a:rPr>
                      <a:t>-1.3734M</a:t>
                    </a:r>
                  </a:p>
                </c:rich>
              </c:tx>
              <c:numFmt formatCode="General" sourceLinked="1"/>
              <c:spPr>
                <a:noFill/>
              </c:spPr>
            </c:trendlineLbl>
          </c:trendline>
          <c:xVal>
            <c:numRef>
              <c:f>5!$C$26:$K$26</c:f>
              <c:numCache/>
            </c:numRef>
          </c:xVal>
          <c:yVal>
            <c:numRef>
              <c:f>5!$C$27:$K$27</c:f>
              <c:numCache/>
            </c:numRef>
          </c:yVal>
          <c:smooth val="0"/>
        </c:ser>
        <c:axId val="43984976"/>
        <c:axId val="60320465"/>
      </c:scatterChart>
      <c:valAx>
        <c:axId val="43984976"/>
        <c:scaling>
          <c:orientation val="minMax"/>
          <c:max val="8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-M-</a:t>
                </a:r>
              </a:p>
            </c:rich>
          </c:tx>
          <c:layout>
            <c:manualLayout>
              <c:xMode val="factor"/>
              <c:yMode val="factor"/>
              <c:x val="0.0105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320465"/>
        <c:crossesAt val="0.001"/>
        <c:crossBetween val="midCat"/>
        <c:dispUnits/>
        <c:majorUnit val="1"/>
      </c:valAx>
      <c:valAx>
        <c:axId val="60320465"/>
        <c:scaling>
          <c:logBase val="10"/>
          <c:orientation val="minMax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Dönme Periyodu (yıl)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984976"/>
        <c:crossesAt val="4"/>
        <c:crossBetween val="midCat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"/>
          <c:y val="0.0495"/>
          <c:w val="0.85025"/>
          <c:h val="0.90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150" b="0" i="0" u="none" baseline="0">
                        <a:latin typeface="Arial"/>
                        <a:ea typeface="Arial"/>
                        <a:cs typeface="Arial"/>
                      </a:rPr>
                      <a:t>N = 11.944e</a:t>
                    </a:r>
                    <a:r>
                      <a:rPr lang="en-US" cap="none" sz="1150" b="0" i="0" u="none" baseline="30000">
                        <a:latin typeface="Arial"/>
                        <a:ea typeface="Arial"/>
                        <a:cs typeface="Arial"/>
                      </a:rPr>
                      <a:t>-1.0926M</a:t>
                    </a:r>
                  </a:p>
                </c:rich>
              </c:tx>
              <c:numFmt formatCode="General" sourceLinked="1"/>
              <c:spPr>
                <a:noFill/>
              </c:spPr>
            </c:trendlineLbl>
          </c:trendline>
          <c:xVal>
            <c:numRef>
              <c:f>4!$C$26:$K$26</c:f>
              <c:numCache/>
            </c:numRef>
          </c:xVal>
          <c:yVal>
            <c:numRef>
              <c:f>4!$C$27:$K$27</c:f>
              <c:numCache/>
            </c:numRef>
          </c:yVal>
          <c:smooth val="0"/>
        </c:ser>
        <c:axId val="6013274"/>
        <c:axId val="54119467"/>
      </c:scatterChart>
      <c:valAx>
        <c:axId val="6013274"/>
        <c:scaling>
          <c:orientation val="minMax"/>
          <c:max val="8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-M-</a:t>
                </a:r>
              </a:p>
            </c:rich>
          </c:tx>
          <c:layout>
            <c:manualLayout>
              <c:xMode val="factor"/>
              <c:yMode val="factor"/>
              <c:x val="0.0105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119467"/>
        <c:crossesAt val="0.001"/>
        <c:crossBetween val="midCat"/>
        <c:dispUnits/>
        <c:majorUnit val="1"/>
      </c:valAx>
      <c:valAx>
        <c:axId val="54119467"/>
        <c:scaling>
          <c:logBase val="10"/>
          <c:orientation val="minMax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Dönme Periyodu (yıl)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13274"/>
        <c:crossesAt val="4"/>
        <c:crossBetween val="midCat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"/>
          <c:y val="0.038"/>
          <c:w val="0.85025"/>
          <c:h val="0.90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N = 4.5312e</a:t>
                    </a:r>
                    <a:r>
                      <a:rPr lang="en-US" cap="none" sz="1200" b="0" i="0" u="none" baseline="30000">
                        <a:latin typeface="Arial"/>
                        <a:ea typeface="Arial"/>
                        <a:cs typeface="Arial"/>
                      </a:rPr>
                      <a:t>-1.025M</a:t>
                    </a:r>
                  </a:p>
                </c:rich>
              </c:tx>
              <c:numFmt formatCode="General" sourceLinked="1"/>
              <c:spPr>
                <a:noFill/>
              </c:spPr>
            </c:trendlineLbl>
          </c:trendline>
          <c:xVal>
            <c:numRef>
              <c:f>'14'!$C$26:$K$26</c:f>
              <c:numCache>
                <c:ptCount val="9"/>
                <c:pt idx="0">
                  <c:v>4.2</c:v>
                </c:pt>
                <c:pt idx="1">
                  <c:v>4.7</c:v>
                </c:pt>
                <c:pt idx="2">
                  <c:v>5.2</c:v>
                </c:pt>
                <c:pt idx="3">
                  <c:v>5.7</c:v>
                </c:pt>
                <c:pt idx="4">
                  <c:v>6.2</c:v>
                </c:pt>
                <c:pt idx="5">
                  <c:v>6.7</c:v>
                </c:pt>
                <c:pt idx="6">
                  <c:v>7.2</c:v>
                </c:pt>
                <c:pt idx="7">
                  <c:v>7.7</c:v>
                </c:pt>
                <c:pt idx="8">
                  <c:v>8.2</c:v>
                </c:pt>
              </c:numCache>
            </c:numRef>
          </c:xVal>
          <c:yVal>
            <c:numRef>
              <c:f>'14'!$C$27:$K$27</c:f>
              <c:numCache>
                <c:ptCount val="9"/>
                <c:pt idx="2">
                  <c:v>0.025</c:v>
                </c:pt>
                <c:pt idx="3">
                  <c:v>0.01</c:v>
                </c:pt>
                <c:pt idx="8">
                  <c:v>0.001</c:v>
                </c:pt>
              </c:numCache>
            </c:numRef>
          </c:yVal>
          <c:smooth val="0"/>
        </c:ser>
        <c:axId val="7168176"/>
        <c:axId val="64513585"/>
      </c:scatterChart>
      <c:valAx>
        <c:axId val="7168176"/>
        <c:scaling>
          <c:orientation val="minMax"/>
          <c:max val="8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-M-</a:t>
                </a:r>
              </a:p>
            </c:rich>
          </c:tx>
          <c:layout>
            <c:manualLayout>
              <c:xMode val="factor"/>
              <c:yMode val="factor"/>
              <c:x val="0.0105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513585"/>
        <c:crossesAt val="0.001"/>
        <c:crossBetween val="midCat"/>
        <c:dispUnits/>
        <c:majorUnit val="1"/>
      </c:valAx>
      <c:valAx>
        <c:axId val="64513585"/>
        <c:scaling>
          <c:logBase val="10"/>
          <c:orientation val="minMax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Dönme Periyodu (yıl)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168176"/>
        <c:crossesAt val="4"/>
        <c:crossBetween val="midCat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"/>
          <c:y val="0.038"/>
          <c:w val="0.85025"/>
          <c:h val="0.90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N = 513.21e</a:t>
                    </a:r>
                    <a:r>
                      <a:rPr lang="en-US" cap="none" sz="1200" b="0" i="0" u="none" baseline="30000">
                        <a:latin typeface="Arial"/>
                        <a:ea typeface="Arial"/>
                        <a:cs typeface="Arial"/>
                      </a:rPr>
                      <a:t>-1.5686M</a:t>
                    </a:r>
                  </a:p>
                </c:rich>
              </c:tx>
              <c:numFmt formatCode="General" sourceLinked="1"/>
              <c:spPr>
                <a:noFill/>
              </c:spPr>
            </c:trendlineLbl>
          </c:trendline>
          <c:xVal>
            <c:numRef>
              <c:f>3!$C$26:$K$26</c:f>
              <c:numCache/>
            </c:numRef>
          </c:xVal>
          <c:yVal>
            <c:numRef>
              <c:f>3!$C$27:$K$27</c:f>
              <c:numCache/>
            </c:numRef>
          </c:yVal>
          <c:smooth val="0"/>
        </c:ser>
        <c:axId val="17313156"/>
        <c:axId val="21600677"/>
      </c:scatterChart>
      <c:valAx>
        <c:axId val="17313156"/>
        <c:scaling>
          <c:orientation val="minMax"/>
          <c:max val="8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-M-</a:t>
                </a:r>
              </a:p>
            </c:rich>
          </c:tx>
          <c:layout>
            <c:manualLayout>
              <c:xMode val="factor"/>
              <c:yMode val="factor"/>
              <c:x val="0.0105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600677"/>
        <c:crossesAt val="0.001"/>
        <c:crossBetween val="midCat"/>
        <c:dispUnits/>
        <c:majorUnit val="1"/>
      </c:valAx>
      <c:valAx>
        <c:axId val="21600677"/>
        <c:scaling>
          <c:logBase val="10"/>
          <c:orientation val="minMax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Dönme Periyodu (yıl)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313156"/>
        <c:crossesAt val="4"/>
        <c:crossBetween val="midCat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"/>
          <c:y val="0.038"/>
          <c:w val="0.85025"/>
          <c:h val="0.90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N = 4.2712e</a:t>
                    </a:r>
                    <a:r>
                      <a:rPr lang="en-US" cap="none" sz="1200" b="0" i="0" u="none" baseline="30000">
                        <a:latin typeface="Arial"/>
                        <a:ea typeface="Arial"/>
                        <a:cs typeface="Arial"/>
                      </a:rPr>
                      <a:t>-1.024M</a:t>
                    </a:r>
                  </a:p>
                </c:rich>
              </c:tx>
              <c:numFmt formatCode="General" sourceLinked="1"/>
              <c:spPr>
                <a:noFill/>
              </c:spPr>
            </c:trendlineLbl>
          </c:trendline>
          <c:xVal>
            <c:numRef>
              <c:f>'14'!$C$26:$K$26</c:f>
              <c:numCache/>
            </c:numRef>
          </c:xVal>
          <c:yVal>
            <c:numRef>
              <c:f>'14'!$C$27:$K$27</c:f>
              <c:numCache/>
            </c:numRef>
          </c:yVal>
          <c:smooth val="0"/>
        </c:ser>
        <c:axId val="43751354"/>
        <c:axId val="58217867"/>
      </c:scatterChart>
      <c:valAx>
        <c:axId val="43751354"/>
        <c:scaling>
          <c:orientation val="minMax"/>
          <c:max val="8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-M-</a:t>
                </a:r>
              </a:p>
            </c:rich>
          </c:tx>
          <c:layout>
            <c:manualLayout>
              <c:xMode val="factor"/>
              <c:yMode val="factor"/>
              <c:x val="0.0105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217867"/>
        <c:crossesAt val="0.001"/>
        <c:crossBetween val="midCat"/>
        <c:dispUnits/>
        <c:majorUnit val="1"/>
      </c:valAx>
      <c:valAx>
        <c:axId val="58217867"/>
        <c:scaling>
          <c:logBase val="10"/>
          <c:orientation val="minMax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Dönme Periyodu (yıl)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751354"/>
        <c:crossesAt val="4"/>
        <c:crossBetween val="midCat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"/>
          <c:y val="0.038"/>
          <c:w val="0.85025"/>
          <c:h val="0.904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N = 8.3533e</a:t>
                    </a:r>
                    <a:r>
                      <a:rPr lang="en-US" cap="none" sz="1200" b="0" i="0" u="none" baseline="30000">
                        <a:latin typeface="Arial"/>
                        <a:ea typeface="Arial"/>
                        <a:cs typeface="Arial"/>
                      </a:rPr>
                      <a:t>-1.0497M</a:t>
                    </a:r>
                  </a:p>
                </c:rich>
              </c:tx>
              <c:numFmt formatCode="General" sourceLinked="1"/>
              <c:spPr>
                <a:noFill/>
              </c:spPr>
            </c:trendlineLbl>
          </c:trendline>
          <c:xVal>
            <c:numRef>
              <c:f>'13'!$C$26:$K$26</c:f>
              <c:numCache/>
            </c:numRef>
          </c:xVal>
          <c:yVal>
            <c:numRef>
              <c:f>'13'!$C$27:$K$27</c:f>
              <c:numCache/>
            </c:numRef>
          </c:yVal>
          <c:smooth val="0"/>
        </c:ser>
        <c:axId val="54198756"/>
        <c:axId val="18026757"/>
      </c:scatterChart>
      <c:valAx>
        <c:axId val="54198756"/>
        <c:scaling>
          <c:orientation val="minMax"/>
          <c:max val="8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-M-</a:t>
                </a:r>
              </a:p>
            </c:rich>
          </c:tx>
          <c:layout>
            <c:manualLayout>
              <c:xMode val="factor"/>
              <c:yMode val="factor"/>
              <c:x val="0.0105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026757"/>
        <c:crossesAt val="0.001"/>
        <c:crossBetween val="midCat"/>
        <c:dispUnits/>
        <c:majorUnit val="1"/>
      </c:valAx>
      <c:valAx>
        <c:axId val="18026757"/>
        <c:scaling>
          <c:logBase val="10"/>
          <c:orientation val="minMax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Dönme Periyodu (yıl)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198756"/>
        <c:crossesAt val="4"/>
        <c:crossBetween val="midCat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325"/>
          <c:y val="0.038"/>
          <c:w val="0.806"/>
          <c:h val="0.90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150" b="0" i="0" u="none" baseline="0">
                        <a:latin typeface="Arial"/>
                        <a:ea typeface="Arial"/>
                        <a:cs typeface="Arial"/>
                      </a:rPr>
                      <a:t>N = 3642.8e</a:t>
                    </a:r>
                    <a:r>
                      <a:rPr lang="en-US" cap="none" sz="1150" b="0" i="0" u="none" baseline="30000">
                        <a:latin typeface="Arial"/>
                        <a:ea typeface="Arial"/>
                        <a:cs typeface="Arial"/>
                      </a:rPr>
                      <a:t>-1.8407M</a:t>
                    </a:r>
                  </a:p>
                </c:rich>
              </c:tx>
              <c:numFmt formatCode="General" sourceLinked="1"/>
              <c:spPr>
                <a:noFill/>
              </c:spPr>
            </c:trendlineLbl>
          </c:trendline>
          <c:xVal>
            <c:numRef>
              <c:f>background!$E$26:$K$26</c:f>
              <c:numCache/>
            </c:numRef>
          </c:xVal>
          <c:yVal>
            <c:numRef>
              <c:f>background!$E$27:$K$27</c:f>
              <c:numCache/>
            </c:numRef>
          </c:yVal>
          <c:smooth val="0"/>
        </c:ser>
        <c:axId val="28023086"/>
        <c:axId val="50881183"/>
      </c:scatterChart>
      <c:valAx>
        <c:axId val="28023086"/>
        <c:scaling>
          <c:orientation val="minMax"/>
          <c:max val="8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-M-</a:t>
                </a:r>
              </a:p>
            </c:rich>
          </c:tx>
          <c:layout>
            <c:manualLayout>
              <c:xMode val="factor"/>
              <c:yMode val="factor"/>
              <c:x val="0.0105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881183"/>
        <c:crossesAt val="0.001"/>
        <c:crossBetween val="midCat"/>
        <c:dispUnits/>
        <c:majorUnit val="1"/>
      </c:valAx>
      <c:valAx>
        <c:axId val="50881183"/>
        <c:scaling>
          <c:logBase val="10"/>
          <c:orientation val="minMax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Annual No. of Occurence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8023086"/>
        <c:crossesAt val="4"/>
        <c:crossBetween val="midCat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"/>
          <c:y val="0.038"/>
          <c:w val="0.85025"/>
          <c:h val="0.90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N = 893.88e</a:t>
                    </a:r>
                    <a:r>
                      <a:rPr lang="en-US" cap="none" sz="1200" b="0" i="0" u="none" baseline="30000">
                        <a:latin typeface="Arial"/>
                        <a:ea typeface="Arial"/>
                        <a:cs typeface="Arial"/>
                      </a:rPr>
                      <a:t>-1.6942M</a:t>
                    </a:r>
                  </a:p>
                </c:rich>
              </c:tx>
              <c:numFmt formatCode="General" sourceLinked="1"/>
              <c:spPr>
                <a:noFill/>
              </c:spPr>
            </c:trendlineLbl>
          </c:trendline>
          <c:xVal>
            <c:numRef>
              <c:f>'20-'!$C$26:$K$26</c:f>
              <c:numCache/>
            </c:numRef>
          </c:xVal>
          <c:yVal>
            <c:numRef>
              <c:f>'20-'!$C$27:$K$27</c:f>
              <c:numCache/>
            </c:numRef>
          </c:yVal>
          <c:smooth val="0"/>
        </c:ser>
        <c:axId val="55277464"/>
        <c:axId val="27735129"/>
      </c:scatterChart>
      <c:valAx>
        <c:axId val="55277464"/>
        <c:scaling>
          <c:orientation val="minMax"/>
          <c:max val="8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-M-</a:t>
                </a:r>
              </a:p>
            </c:rich>
          </c:tx>
          <c:layout>
            <c:manualLayout>
              <c:xMode val="factor"/>
              <c:yMode val="factor"/>
              <c:x val="0.0105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735129"/>
        <c:crossesAt val="0.001"/>
        <c:crossBetween val="midCat"/>
        <c:dispUnits/>
        <c:majorUnit val="1"/>
      </c:valAx>
      <c:valAx>
        <c:axId val="27735129"/>
        <c:scaling>
          <c:logBase val="10"/>
          <c:orientation val="minMax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Dönme Periyodu (yıl)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277464"/>
        <c:crossesAt val="4"/>
        <c:crossBetween val="midCat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"/>
          <c:y val="0.038"/>
          <c:w val="0.85025"/>
          <c:h val="0.90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N = 472.74e</a:t>
                    </a:r>
                    <a:r>
                      <a:rPr lang="en-US" cap="none" sz="1200" b="0" i="0" u="none" baseline="30000">
                        <a:latin typeface="Arial"/>
                        <a:ea typeface="Arial"/>
                        <a:cs typeface="Arial"/>
                      </a:rPr>
                      <a:t>-1.5461M</a:t>
                    </a:r>
                  </a:p>
                </c:rich>
              </c:tx>
              <c:numFmt formatCode="General" sourceLinked="1"/>
              <c:spPr>
                <a:noFill/>
              </c:spPr>
            </c:trendlineLbl>
          </c:trendline>
          <c:xVal>
            <c:numRef>
              <c:f>'19-'!$C$26:$K$26</c:f>
              <c:numCache/>
            </c:numRef>
          </c:xVal>
          <c:yVal>
            <c:numRef>
              <c:f>'19-'!$C$27:$K$27</c:f>
              <c:numCache/>
            </c:numRef>
          </c:yVal>
          <c:smooth val="0"/>
        </c:ser>
        <c:axId val="48289570"/>
        <c:axId val="31952947"/>
      </c:scatterChart>
      <c:valAx>
        <c:axId val="48289570"/>
        <c:scaling>
          <c:orientation val="minMax"/>
          <c:max val="8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-M-</a:t>
                </a:r>
              </a:p>
            </c:rich>
          </c:tx>
          <c:layout>
            <c:manualLayout>
              <c:xMode val="factor"/>
              <c:yMode val="factor"/>
              <c:x val="0.0105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952947"/>
        <c:crossesAt val="0.001"/>
        <c:crossBetween val="midCat"/>
        <c:dispUnits/>
        <c:majorUnit val="1"/>
      </c:valAx>
      <c:valAx>
        <c:axId val="31952947"/>
        <c:scaling>
          <c:logBase val="10"/>
          <c:orientation val="minMax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Dönme Periyodu (yıl)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289570"/>
        <c:crossesAt val="4"/>
        <c:crossBetween val="midCat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38"/>
          <c:w val="0.85075"/>
          <c:h val="0.90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N = 263.01e</a:t>
                    </a:r>
                    <a:r>
                      <a:rPr lang="en-US" cap="none" sz="1200" b="0" i="0" u="none" baseline="30000">
                        <a:latin typeface="Arial"/>
                        <a:ea typeface="Arial"/>
                        <a:cs typeface="Arial"/>
                      </a:rPr>
                      <a:t>-1.5427M</a:t>
                    </a:r>
                  </a:p>
                </c:rich>
              </c:tx>
              <c:numFmt formatCode="General" sourceLinked="1"/>
              <c:spPr>
                <a:noFill/>
              </c:spPr>
            </c:trendlineLbl>
          </c:trendline>
          <c:xVal>
            <c:numRef>
              <c:f>'18-'!$C$26:$K$26</c:f>
              <c:numCache/>
            </c:numRef>
          </c:xVal>
          <c:yVal>
            <c:numRef>
              <c:f>'18-'!$C$27:$K$27</c:f>
              <c:numCache/>
            </c:numRef>
          </c:yVal>
          <c:smooth val="0"/>
        </c:ser>
        <c:axId val="19141068"/>
        <c:axId val="38051885"/>
      </c:scatterChart>
      <c:valAx>
        <c:axId val="19141068"/>
        <c:scaling>
          <c:orientation val="minMax"/>
          <c:max val="8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-M-</a:t>
                </a:r>
              </a:p>
            </c:rich>
          </c:tx>
          <c:layout>
            <c:manualLayout>
              <c:xMode val="factor"/>
              <c:yMode val="factor"/>
              <c:x val="0.0105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051885"/>
        <c:crossesAt val="0.001"/>
        <c:crossBetween val="midCat"/>
        <c:dispUnits/>
        <c:majorUnit val="1"/>
      </c:valAx>
      <c:valAx>
        <c:axId val="38051885"/>
        <c:scaling>
          <c:logBase val="10"/>
          <c:orientation val="minMax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Dönme Periyodu (yıl)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141068"/>
        <c:crossesAt val="4"/>
        <c:crossBetween val="midCat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38"/>
          <c:w val="0.85025"/>
          <c:h val="0.90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25" b="0" i="0" u="none" baseline="0">
                        <a:latin typeface="Arial"/>
                        <a:ea typeface="Arial"/>
                        <a:cs typeface="Arial"/>
                      </a:rPr>
                      <a:t>N = 863.54e</a:t>
                    </a:r>
                    <a:r>
                      <a:rPr lang="en-US" cap="none" sz="1025" b="0" i="0" u="none" baseline="30000">
                        <a:latin typeface="Arial"/>
                        <a:ea typeface="Arial"/>
                        <a:cs typeface="Arial"/>
                      </a:rPr>
                      <a:t>-1.5801M</a:t>
                    </a:r>
                  </a:p>
                </c:rich>
              </c:tx>
              <c:numFmt formatCode="General" sourceLinked="1"/>
              <c:spPr>
                <a:noFill/>
              </c:spPr>
            </c:trendlineLbl>
          </c:trendline>
          <c:xVal>
            <c:numRef>
              <c:f>1!$C$29:$K$29</c:f>
              <c:numCache/>
            </c:numRef>
          </c:xVal>
          <c:yVal>
            <c:numRef>
              <c:f>1!$C$30:$K$30</c:f>
              <c:numCache/>
            </c:numRef>
          </c:yVal>
          <c:smooth val="0"/>
        </c:ser>
        <c:axId val="6922646"/>
        <c:axId val="62303815"/>
      </c:scatterChart>
      <c:valAx>
        <c:axId val="6922646"/>
        <c:scaling>
          <c:orientation val="minMax"/>
          <c:max val="8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-M-</a:t>
                </a:r>
              </a:p>
            </c:rich>
          </c:tx>
          <c:layout>
            <c:manualLayout>
              <c:xMode val="factor"/>
              <c:yMode val="factor"/>
              <c:x val="0.0105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303815"/>
        <c:crossesAt val="0.001"/>
        <c:crossBetween val="midCat"/>
        <c:dispUnits/>
        <c:majorUnit val="1"/>
      </c:valAx>
      <c:valAx>
        <c:axId val="62303815"/>
        <c:scaling>
          <c:logBase val="10"/>
          <c:orientation val="minMax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Dönme Periyodu (yıl)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922646"/>
        <c:crossesAt val="4"/>
        <c:crossBetween val="midCat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34</xdr:row>
      <xdr:rowOff>9525</xdr:rowOff>
    </xdr:from>
    <xdr:to>
      <xdr:col>9</xdr:col>
      <xdr:colOff>419100</xdr:colOff>
      <xdr:row>50</xdr:row>
      <xdr:rowOff>9525</xdr:rowOff>
    </xdr:to>
    <xdr:graphicFrame>
      <xdr:nvGraphicFramePr>
        <xdr:cNvPr id="1" name="Chart 1"/>
        <xdr:cNvGraphicFramePr/>
      </xdr:nvGraphicFramePr>
      <xdr:xfrm>
        <a:off x="466725" y="5553075"/>
        <a:ext cx="398145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34</xdr:row>
      <xdr:rowOff>19050</xdr:rowOff>
    </xdr:from>
    <xdr:to>
      <xdr:col>9</xdr:col>
      <xdr:colOff>428625</xdr:colOff>
      <xdr:row>50</xdr:row>
      <xdr:rowOff>19050</xdr:rowOff>
    </xdr:to>
    <xdr:graphicFrame>
      <xdr:nvGraphicFramePr>
        <xdr:cNvPr id="1" name="Chart 2"/>
        <xdr:cNvGraphicFramePr/>
      </xdr:nvGraphicFramePr>
      <xdr:xfrm>
        <a:off x="476250" y="5562600"/>
        <a:ext cx="398145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34</xdr:row>
      <xdr:rowOff>0</xdr:rowOff>
    </xdr:from>
    <xdr:to>
      <xdr:col>9</xdr:col>
      <xdr:colOff>419100</xdr:colOff>
      <xdr:row>50</xdr:row>
      <xdr:rowOff>0</xdr:rowOff>
    </xdr:to>
    <xdr:graphicFrame>
      <xdr:nvGraphicFramePr>
        <xdr:cNvPr id="1" name="Chart 1"/>
        <xdr:cNvGraphicFramePr/>
      </xdr:nvGraphicFramePr>
      <xdr:xfrm>
        <a:off x="466725" y="5543550"/>
        <a:ext cx="398145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33</xdr:row>
      <xdr:rowOff>152400</xdr:rowOff>
    </xdr:from>
    <xdr:to>
      <xdr:col>9</xdr:col>
      <xdr:colOff>409575</xdr:colOff>
      <xdr:row>49</xdr:row>
      <xdr:rowOff>152400</xdr:rowOff>
    </xdr:to>
    <xdr:graphicFrame>
      <xdr:nvGraphicFramePr>
        <xdr:cNvPr id="1" name="Chart 1"/>
        <xdr:cNvGraphicFramePr/>
      </xdr:nvGraphicFramePr>
      <xdr:xfrm>
        <a:off x="457200" y="5534025"/>
        <a:ext cx="398145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33</xdr:row>
      <xdr:rowOff>152400</xdr:rowOff>
    </xdr:from>
    <xdr:to>
      <xdr:col>9</xdr:col>
      <xdr:colOff>400050</xdr:colOff>
      <xdr:row>49</xdr:row>
      <xdr:rowOff>152400</xdr:rowOff>
    </xdr:to>
    <xdr:graphicFrame>
      <xdr:nvGraphicFramePr>
        <xdr:cNvPr id="1" name="Chart 1"/>
        <xdr:cNvGraphicFramePr/>
      </xdr:nvGraphicFramePr>
      <xdr:xfrm>
        <a:off x="447675" y="5534025"/>
        <a:ext cx="398145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19050</xdr:rowOff>
    </xdr:from>
    <xdr:to>
      <xdr:col>9</xdr:col>
      <xdr:colOff>400050</xdr:colOff>
      <xdr:row>50</xdr:row>
      <xdr:rowOff>19050</xdr:rowOff>
    </xdr:to>
    <xdr:graphicFrame>
      <xdr:nvGraphicFramePr>
        <xdr:cNvPr id="1" name="Chart 2"/>
        <xdr:cNvGraphicFramePr/>
      </xdr:nvGraphicFramePr>
      <xdr:xfrm>
        <a:off x="447675" y="5562600"/>
        <a:ext cx="398145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34</xdr:row>
      <xdr:rowOff>9525</xdr:rowOff>
    </xdr:from>
    <xdr:to>
      <xdr:col>9</xdr:col>
      <xdr:colOff>428625</xdr:colOff>
      <xdr:row>50</xdr:row>
      <xdr:rowOff>9525</xdr:rowOff>
    </xdr:to>
    <xdr:graphicFrame>
      <xdr:nvGraphicFramePr>
        <xdr:cNvPr id="1" name="Chart 1"/>
        <xdr:cNvGraphicFramePr/>
      </xdr:nvGraphicFramePr>
      <xdr:xfrm>
        <a:off x="476250" y="5553075"/>
        <a:ext cx="398145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34</xdr:row>
      <xdr:rowOff>0</xdr:rowOff>
    </xdr:from>
    <xdr:to>
      <xdr:col>9</xdr:col>
      <xdr:colOff>419100</xdr:colOff>
      <xdr:row>50</xdr:row>
      <xdr:rowOff>0</xdr:rowOff>
    </xdr:to>
    <xdr:graphicFrame>
      <xdr:nvGraphicFramePr>
        <xdr:cNvPr id="1" name="Chart 1"/>
        <xdr:cNvGraphicFramePr/>
      </xdr:nvGraphicFramePr>
      <xdr:xfrm>
        <a:off x="466725" y="5543550"/>
        <a:ext cx="398145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33</xdr:row>
      <xdr:rowOff>152400</xdr:rowOff>
    </xdr:from>
    <xdr:to>
      <xdr:col>9</xdr:col>
      <xdr:colOff>409575</xdr:colOff>
      <xdr:row>49</xdr:row>
      <xdr:rowOff>152400</xdr:rowOff>
    </xdr:to>
    <xdr:graphicFrame>
      <xdr:nvGraphicFramePr>
        <xdr:cNvPr id="1" name="Chart 1"/>
        <xdr:cNvGraphicFramePr/>
      </xdr:nvGraphicFramePr>
      <xdr:xfrm>
        <a:off x="457200" y="5534025"/>
        <a:ext cx="398145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34</xdr:row>
      <xdr:rowOff>0</xdr:rowOff>
    </xdr:from>
    <xdr:to>
      <xdr:col>9</xdr:col>
      <xdr:colOff>409575</xdr:colOff>
      <xdr:row>50</xdr:row>
      <xdr:rowOff>0</xdr:rowOff>
    </xdr:to>
    <xdr:graphicFrame>
      <xdr:nvGraphicFramePr>
        <xdr:cNvPr id="1" name="Chart 1"/>
        <xdr:cNvGraphicFramePr/>
      </xdr:nvGraphicFramePr>
      <xdr:xfrm>
        <a:off x="457200" y="5543550"/>
        <a:ext cx="398145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34</xdr:row>
      <xdr:rowOff>0</xdr:rowOff>
    </xdr:from>
    <xdr:to>
      <xdr:col>9</xdr:col>
      <xdr:colOff>438150</xdr:colOff>
      <xdr:row>50</xdr:row>
      <xdr:rowOff>0</xdr:rowOff>
    </xdr:to>
    <xdr:graphicFrame>
      <xdr:nvGraphicFramePr>
        <xdr:cNvPr id="1" name="Chart 1"/>
        <xdr:cNvGraphicFramePr/>
      </xdr:nvGraphicFramePr>
      <xdr:xfrm>
        <a:off x="485775" y="5543550"/>
        <a:ext cx="398145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34</xdr:row>
      <xdr:rowOff>9525</xdr:rowOff>
    </xdr:from>
    <xdr:to>
      <xdr:col>9</xdr:col>
      <xdr:colOff>419100</xdr:colOff>
      <xdr:row>50</xdr:row>
      <xdr:rowOff>9525</xdr:rowOff>
    </xdr:to>
    <xdr:graphicFrame>
      <xdr:nvGraphicFramePr>
        <xdr:cNvPr id="1" name="Chart 1"/>
        <xdr:cNvGraphicFramePr/>
      </xdr:nvGraphicFramePr>
      <xdr:xfrm>
        <a:off x="466725" y="5553075"/>
        <a:ext cx="398145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34</xdr:row>
      <xdr:rowOff>9525</xdr:rowOff>
    </xdr:from>
    <xdr:to>
      <xdr:col>9</xdr:col>
      <xdr:colOff>428625</xdr:colOff>
      <xdr:row>50</xdr:row>
      <xdr:rowOff>9525</xdr:rowOff>
    </xdr:to>
    <xdr:graphicFrame>
      <xdr:nvGraphicFramePr>
        <xdr:cNvPr id="1" name="Chart 1"/>
        <xdr:cNvGraphicFramePr/>
      </xdr:nvGraphicFramePr>
      <xdr:xfrm>
        <a:off x="476250" y="5553075"/>
        <a:ext cx="398145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34</xdr:row>
      <xdr:rowOff>19050</xdr:rowOff>
    </xdr:from>
    <xdr:to>
      <xdr:col>9</xdr:col>
      <xdr:colOff>419100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466725" y="5562600"/>
        <a:ext cx="398145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34</xdr:row>
      <xdr:rowOff>0</xdr:rowOff>
    </xdr:from>
    <xdr:to>
      <xdr:col>9</xdr:col>
      <xdr:colOff>409575</xdr:colOff>
      <xdr:row>50</xdr:row>
      <xdr:rowOff>0</xdr:rowOff>
    </xdr:to>
    <xdr:graphicFrame>
      <xdr:nvGraphicFramePr>
        <xdr:cNvPr id="1" name="Chart 1"/>
        <xdr:cNvGraphicFramePr/>
      </xdr:nvGraphicFramePr>
      <xdr:xfrm>
        <a:off x="457200" y="5543550"/>
        <a:ext cx="398145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34</xdr:row>
      <xdr:rowOff>9525</xdr:rowOff>
    </xdr:from>
    <xdr:to>
      <xdr:col>10</xdr:col>
      <xdr:colOff>171450</xdr:colOff>
      <xdr:row>50</xdr:row>
      <xdr:rowOff>9525</xdr:rowOff>
    </xdr:to>
    <xdr:graphicFrame>
      <xdr:nvGraphicFramePr>
        <xdr:cNvPr id="1" name="Chart 1"/>
        <xdr:cNvGraphicFramePr/>
      </xdr:nvGraphicFramePr>
      <xdr:xfrm>
        <a:off x="666750" y="5553075"/>
        <a:ext cx="398145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34</xdr:row>
      <xdr:rowOff>0</xdr:rowOff>
    </xdr:from>
    <xdr:to>
      <xdr:col>9</xdr:col>
      <xdr:colOff>419100</xdr:colOff>
      <xdr:row>50</xdr:row>
      <xdr:rowOff>0</xdr:rowOff>
    </xdr:to>
    <xdr:graphicFrame>
      <xdr:nvGraphicFramePr>
        <xdr:cNvPr id="1" name="Chart 1"/>
        <xdr:cNvGraphicFramePr/>
      </xdr:nvGraphicFramePr>
      <xdr:xfrm>
        <a:off x="466725" y="5543550"/>
        <a:ext cx="398145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19050</xdr:rowOff>
    </xdr:from>
    <xdr:to>
      <xdr:col>9</xdr:col>
      <xdr:colOff>400050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447675" y="5562600"/>
        <a:ext cx="398145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33</xdr:row>
      <xdr:rowOff>152400</xdr:rowOff>
    </xdr:from>
    <xdr:to>
      <xdr:col>9</xdr:col>
      <xdr:colOff>438150</xdr:colOff>
      <xdr:row>49</xdr:row>
      <xdr:rowOff>152400</xdr:rowOff>
    </xdr:to>
    <xdr:graphicFrame>
      <xdr:nvGraphicFramePr>
        <xdr:cNvPr id="1" name="Chart 1"/>
        <xdr:cNvGraphicFramePr/>
      </xdr:nvGraphicFramePr>
      <xdr:xfrm>
        <a:off x="485775" y="5534025"/>
        <a:ext cx="398145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37</xdr:row>
      <xdr:rowOff>0</xdr:rowOff>
    </xdr:from>
    <xdr:to>
      <xdr:col>9</xdr:col>
      <xdr:colOff>400050</xdr:colOff>
      <xdr:row>53</xdr:row>
      <xdr:rowOff>0</xdr:rowOff>
    </xdr:to>
    <xdr:graphicFrame>
      <xdr:nvGraphicFramePr>
        <xdr:cNvPr id="1" name="Chart 1"/>
        <xdr:cNvGraphicFramePr/>
      </xdr:nvGraphicFramePr>
      <xdr:xfrm>
        <a:off x="390525" y="6162675"/>
        <a:ext cx="401002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3"/>
  <sheetViews>
    <sheetView workbookViewId="0" topLeftCell="A20">
      <selection activeCell="E33" sqref="E33"/>
    </sheetView>
  </sheetViews>
  <sheetFormatPr defaultColWidth="9.140625" defaultRowHeight="12.75"/>
  <cols>
    <col min="1" max="16384" width="6.7109375" style="0" customWidth="1"/>
  </cols>
  <sheetData>
    <row r="1" ht="15.75">
      <c r="D1" s="19" t="s">
        <v>57</v>
      </c>
    </row>
    <row r="2" spans="2:11" ht="12.75"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2:11" ht="12.75">
      <c r="B3" s="15" t="s">
        <v>1</v>
      </c>
      <c r="C3" s="12"/>
      <c r="D3" s="12"/>
      <c r="E3" s="12"/>
      <c r="F3" s="12" t="s">
        <v>0</v>
      </c>
      <c r="G3" s="12"/>
      <c r="H3" s="12"/>
      <c r="I3" s="12"/>
      <c r="J3" s="12"/>
      <c r="K3" s="13"/>
    </row>
    <row r="4" spans="2:11" ht="12.75">
      <c r="B4" s="15" t="s">
        <v>2</v>
      </c>
      <c r="C4" s="9">
        <v>4.2</v>
      </c>
      <c r="D4" s="9">
        <v>4.7</v>
      </c>
      <c r="E4" s="18">
        <v>5.2</v>
      </c>
      <c r="F4" s="9">
        <v>5.7</v>
      </c>
      <c r="G4" s="9">
        <v>6.2</v>
      </c>
      <c r="H4" s="9">
        <v>6.7</v>
      </c>
      <c r="I4" s="9">
        <v>7.2</v>
      </c>
      <c r="J4" s="9">
        <v>7.7</v>
      </c>
      <c r="K4" s="10">
        <v>8.2</v>
      </c>
    </row>
    <row r="5" spans="2:11" ht="12.75">
      <c r="B5" s="16">
        <v>10</v>
      </c>
      <c r="C5" s="1">
        <v>4</v>
      </c>
      <c r="D5" s="1"/>
      <c r="E5" s="1"/>
      <c r="F5" s="1">
        <v>1</v>
      </c>
      <c r="G5" s="1"/>
      <c r="H5" s="1"/>
      <c r="I5" s="1"/>
      <c r="J5" s="1"/>
      <c r="K5" s="2"/>
    </row>
    <row r="6" spans="2:11" ht="12.75">
      <c r="B6" s="16">
        <v>20</v>
      </c>
      <c r="C6" s="1">
        <v>5</v>
      </c>
      <c r="D6" s="1">
        <v>6</v>
      </c>
      <c r="E6" s="1"/>
      <c r="F6" s="1">
        <v>1</v>
      </c>
      <c r="G6" s="1"/>
      <c r="H6" s="1"/>
      <c r="I6" s="1"/>
      <c r="J6" s="1"/>
      <c r="K6" s="2"/>
    </row>
    <row r="7" spans="2:11" ht="12.75">
      <c r="B7" s="16">
        <v>40</v>
      </c>
      <c r="C7" s="3">
        <v>6</v>
      </c>
      <c r="D7" s="3">
        <v>7</v>
      </c>
      <c r="E7" s="3"/>
      <c r="F7" s="3">
        <v>1</v>
      </c>
      <c r="G7" s="3"/>
      <c r="H7" s="3"/>
      <c r="I7" s="3"/>
      <c r="J7" s="3"/>
      <c r="K7" s="4"/>
    </row>
    <row r="8" spans="2:11" ht="12.75">
      <c r="B8" s="16">
        <v>50</v>
      </c>
      <c r="C8" s="3">
        <v>6</v>
      </c>
      <c r="D8" s="3">
        <v>7</v>
      </c>
      <c r="E8" s="3"/>
      <c r="F8" s="3">
        <v>1</v>
      </c>
      <c r="G8" s="3"/>
      <c r="H8" s="3"/>
      <c r="I8" s="3"/>
      <c r="J8" s="3"/>
      <c r="K8" s="4"/>
    </row>
    <row r="9" spans="2:11" ht="12.75">
      <c r="B9" s="16">
        <v>100</v>
      </c>
      <c r="C9" s="5"/>
      <c r="D9" s="5"/>
      <c r="E9" s="3"/>
      <c r="F9" s="3">
        <v>1</v>
      </c>
      <c r="G9" s="3"/>
      <c r="H9" s="3">
        <v>1</v>
      </c>
      <c r="I9" s="3"/>
      <c r="J9" s="3"/>
      <c r="K9" s="4"/>
    </row>
    <row r="10" spans="2:11" ht="12.75">
      <c r="B10" s="17">
        <v>1000</v>
      </c>
      <c r="C10" s="6"/>
      <c r="D10" s="6"/>
      <c r="E10" s="6"/>
      <c r="F10" s="6"/>
      <c r="G10" s="6"/>
      <c r="H10" s="7">
        <v>2</v>
      </c>
      <c r="I10" s="7">
        <v>2</v>
      </c>
      <c r="J10" s="7"/>
      <c r="K10" s="8"/>
    </row>
    <row r="12" ht="12.75">
      <c r="B12" t="s">
        <v>17</v>
      </c>
    </row>
    <row r="14" spans="2:11" ht="12.75">
      <c r="B14" s="15" t="s">
        <v>1</v>
      </c>
      <c r="C14" s="12"/>
      <c r="D14" s="12"/>
      <c r="E14" s="12"/>
      <c r="F14" s="12" t="s">
        <v>0</v>
      </c>
      <c r="G14" s="12"/>
      <c r="H14" s="12"/>
      <c r="I14" s="12"/>
      <c r="J14" s="12"/>
      <c r="K14" s="13"/>
    </row>
    <row r="15" spans="2:11" ht="12.75">
      <c r="B15" s="15" t="s">
        <v>2</v>
      </c>
      <c r="C15" s="9">
        <v>4.2</v>
      </c>
      <c r="D15" s="9">
        <v>4.7</v>
      </c>
      <c r="E15" s="18">
        <v>5.2</v>
      </c>
      <c r="F15" s="9">
        <v>5.7</v>
      </c>
      <c r="G15" s="9">
        <v>6.2</v>
      </c>
      <c r="H15" s="9">
        <v>6.7</v>
      </c>
      <c r="I15" s="9">
        <v>7.2</v>
      </c>
      <c r="J15" s="9">
        <v>7.7</v>
      </c>
      <c r="K15" s="10">
        <v>8.2</v>
      </c>
    </row>
    <row r="16" spans="2:11" ht="12.75">
      <c r="B16" s="16">
        <v>10</v>
      </c>
      <c r="C16" s="1">
        <f>C5/$B5</f>
        <v>0.4</v>
      </c>
      <c r="D16" s="1"/>
      <c r="E16" s="1"/>
      <c r="F16" s="1">
        <f>F5/B5</f>
        <v>0.1</v>
      </c>
      <c r="G16" s="1"/>
      <c r="H16" s="1"/>
      <c r="I16" s="1"/>
      <c r="J16" s="1"/>
      <c r="K16" s="2"/>
    </row>
    <row r="17" spans="2:11" ht="12.75">
      <c r="B17" s="16">
        <v>20</v>
      </c>
      <c r="C17" s="1">
        <f>C6/$B6</f>
        <v>0.25</v>
      </c>
      <c r="D17" s="1">
        <f>D6/$B6</f>
        <v>0.3</v>
      </c>
      <c r="E17" s="1"/>
      <c r="F17" s="1">
        <f>F6/B6</f>
        <v>0.05</v>
      </c>
      <c r="G17" s="1"/>
      <c r="H17" s="1"/>
      <c r="I17" s="1"/>
      <c r="J17" s="1"/>
      <c r="K17" s="2"/>
    </row>
    <row r="18" spans="2:11" ht="12.75">
      <c r="B18" s="16">
        <v>40</v>
      </c>
      <c r="C18" s="1">
        <f>C7/$B7</f>
        <v>0.15</v>
      </c>
      <c r="D18" s="1">
        <f>D7/$B7</f>
        <v>0.175</v>
      </c>
      <c r="E18" s="1"/>
      <c r="F18" s="1">
        <f>F7/B7</f>
        <v>0.025</v>
      </c>
      <c r="G18" s="1"/>
      <c r="H18" s="1"/>
      <c r="I18" s="3"/>
      <c r="J18" s="3"/>
      <c r="K18" s="4"/>
    </row>
    <row r="19" spans="2:11" ht="12.75">
      <c r="B19" s="16">
        <v>50</v>
      </c>
      <c r="C19" s="1">
        <f>C8/$B8</f>
        <v>0.12</v>
      </c>
      <c r="D19" s="1">
        <f>D8/$B8</f>
        <v>0.14</v>
      </c>
      <c r="E19" s="1"/>
      <c r="F19" s="1">
        <f>F8/B8</f>
        <v>0.02</v>
      </c>
      <c r="G19" s="1"/>
      <c r="H19" s="1"/>
      <c r="I19" s="1"/>
      <c r="J19" s="1"/>
      <c r="K19" s="4"/>
    </row>
    <row r="20" spans="2:11" ht="12.75">
      <c r="B20" s="16">
        <v>100</v>
      </c>
      <c r="C20" s="5"/>
      <c r="D20" s="5"/>
      <c r="E20" s="1"/>
      <c r="F20" s="1">
        <f>F9/$B9</f>
        <v>0.01</v>
      </c>
      <c r="G20" s="1"/>
      <c r="H20" s="1">
        <f>H9/$B9</f>
        <v>0.01</v>
      </c>
      <c r="I20" s="1"/>
      <c r="J20" s="1"/>
      <c r="K20" s="4"/>
    </row>
    <row r="21" spans="2:11" ht="12.75">
      <c r="B21" s="17">
        <v>1000</v>
      </c>
      <c r="C21" s="6"/>
      <c r="D21" s="6"/>
      <c r="E21" s="6"/>
      <c r="F21" s="6"/>
      <c r="G21" s="6"/>
      <c r="H21" s="18">
        <f>H10/$B10</f>
        <v>0.002</v>
      </c>
      <c r="I21" s="18">
        <f>I10/$B10</f>
        <v>0.002</v>
      </c>
      <c r="J21" s="7"/>
      <c r="K21" s="8"/>
    </row>
    <row r="23" ht="12.75">
      <c r="B23" t="s">
        <v>18</v>
      </c>
    </row>
    <row r="25" spans="3:11" ht="12.75">
      <c r="C25" s="11"/>
      <c r="D25" s="12"/>
      <c r="E25" s="12"/>
      <c r="F25" s="12" t="s">
        <v>0</v>
      </c>
      <c r="G25" s="12"/>
      <c r="H25" s="12"/>
      <c r="I25" s="12"/>
      <c r="J25" s="12"/>
      <c r="K25" s="13"/>
    </row>
    <row r="26" spans="3:11" ht="12.75">
      <c r="C26" s="20">
        <v>4.2</v>
      </c>
      <c r="D26" s="9">
        <v>4.7</v>
      </c>
      <c r="E26" s="18">
        <v>5.2</v>
      </c>
      <c r="F26" s="9">
        <v>5.7</v>
      </c>
      <c r="G26" s="9">
        <v>6.2</v>
      </c>
      <c r="H26" s="9">
        <v>6.7</v>
      </c>
      <c r="I26" s="9">
        <v>7.2</v>
      </c>
      <c r="J26" s="9">
        <v>7.7</v>
      </c>
      <c r="K26" s="10">
        <v>8.2</v>
      </c>
    </row>
    <row r="27" spans="3:11" ht="12.75">
      <c r="C27" s="21">
        <f>MAX(C16:C21)</f>
        <v>0.4</v>
      </c>
      <c r="D27" s="22">
        <f>MAX(D16:D21)</f>
        <v>0.3</v>
      </c>
      <c r="E27" s="22"/>
      <c r="F27" s="22">
        <v>0.1</v>
      </c>
      <c r="G27" s="22"/>
      <c r="H27" s="22">
        <f>MAX(H16:H21)</f>
        <v>0.01</v>
      </c>
      <c r="I27" s="22"/>
      <c r="J27" s="22"/>
      <c r="K27" s="23"/>
    </row>
    <row r="28" spans="3:11" ht="12.75">
      <c r="C28" s="11">
        <f>259.48*EXP(-1.4677*C26)</f>
        <v>0.5457139336095469</v>
      </c>
      <c r="D28" s="11">
        <f aca="true" t="shared" si="0" ref="D28:K28">259.48*EXP(-1.4677*D26)</f>
        <v>0.26197390703366913</v>
      </c>
      <c r="E28" s="11">
        <f t="shared" si="0"/>
        <v>0.1257624622346365</v>
      </c>
      <c r="F28" s="11">
        <f t="shared" si="0"/>
        <v>0.06037317642205353</v>
      </c>
      <c r="G28" s="11">
        <f t="shared" si="0"/>
        <v>0.02898257847789295</v>
      </c>
      <c r="H28" s="11">
        <f t="shared" si="0"/>
        <v>0.013913295688718911</v>
      </c>
      <c r="I28" s="11">
        <f t="shared" si="0"/>
        <v>0.006679177874714684</v>
      </c>
      <c r="J28" s="11">
        <f t="shared" si="0"/>
        <v>0.0032063874785791856</v>
      </c>
      <c r="K28" s="25">
        <f t="shared" si="0"/>
        <v>0.0015392494189606502</v>
      </c>
    </row>
    <row r="30" ht="12.75">
      <c r="B30" t="s">
        <v>19</v>
      </c>
    </row>
    <row r="32" ht="12.75">
      <c r="B32" t="s">
        <v>94</v>
      </c>
    </row>
    <row r="33" ht="12.75">
      <c r="B33" t="s">
        <v>95</v>
      </c>
    </row>
    <row r="34" spans="3:11" ht="12.75">
      <c r="C34" s="14"/>
      <c r="D34" s="14"/>
      <c r="E34" s="14"/>
      <c r="F34" s="14"/>
      <c r="G34" s="14"/>
      <c r="H34" s="14"/>
      <c r="I34" s="14"/>
      <c r="J34" s="14"/>
      <c r="K34" s="14"/>
    </row>
    <row r="35" spans="3:11" ht="12.75">
      <c r="C35" s="1"/>
      <c r="D35" s="1"/>
      <c r="E35" s="1"/>
      <c r="F35" s="1"/>
      <c r="G35" s="1"/>
      <c r="H35" s="1"/>
      <c r="I35" s="1"/>
      <c r="J35" s="1"/>
      <c r="K35" s="1"/>
    </row>
    <row r="52" ht="12.75">
      <c r="B52" t="s">
        <v>47</v>
      </c>
    </row>
    <row r="53" ht="12.75">
      <c r="B53" t="s">
        <v>48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K53"/>
  <sheetViews>
    <sheetView workbookViewId="0" topLeftCell="A26">
      <selection activeCell="B33" sqref="B33"/>
    </sheetView>
  </sheetViews>
  <sheetFormatPr defaultColWidth="9.140625" defaultRowHeight="12.75"/>
  <cols>
    <col min="1" max="12" width="6.7109375" style="0" customWidth="1"/>
  </cols>
  <sheetData>
    <row r="1" ht="15.75">
      <c r="E1" s="19" t="s">
        <v>4</v>
      </c>
    </row>
    <row r="2" spans="2:11" ht="12.75"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2:11" ht="12.75">
      <c r="B3" s="15" t="s">
        <v>1</v>
      </c>
      <c r="C3" s="12"/>
      <c r="D3" s="12"/>
      <c r="E3" s="12"/>
      <c r="F3" s="12" t="s">
        <v>0</v>
      </c>
      <c r="G3" s="12"/>
      <c r="H3" s="12"/>
      <c r="I3" s="12"/>
      <c r="J3" s="12"/>
      <c r="K3" s="13"/>
    </row>
    <row r="4" spans="2:11" ht="12.75">
      <c r="B4" s="15" t="s">
        <v>2</v>
      </c>
      <c r="C4" s="9">
        <v>4.2</v>
      </c>
      <c r="D4" s="9">
        <v>4.7</v>
      </c>
      <c r="E4" s="18">
        <v>5.2</v>
      </c>
      <c r="F4" s="9">
        <v>5.7</v>
      </c>
      <c r="G4" s="9">
        <v>6.2</v>
      </c>
      <c r="H4" s="9">
        <v>6.7</v>
      </c>
      <c r="I4" s="9">
        <v>7.2</v>
      </c>
      <c r="J4" s="9">
        <v>7.7</v>
      </c>
      <c r="K4" s="10">
        <v>8.2</v>
      </c>
    </row>
    <row r="5" spans="2:11" ht="12.75">
      <c r="B5" s="16">
        <v>10</v>
      </c>
      <c r="C5" s="1">
        <v>4</v>
      </c>
      <c r="D5" s="1"/>
      <c r="E5" s="1"/>
      <c r="F5" s="1"/>
      <c r="G5" s="1"/>
      <c r="H5" s="1"/>
      <c r="I5" s="1"/>
      <c r="J5" s="1"/>
      <c r="K5" s="2"/>
    </row>
    <row r="6" spans="2:11" ht="12.75">
      <c r="B6" s="16">
        <v>20</v>
      </c>
      <c r="C6" s="1">
        <v>6</v>
      </c>
      <c r="D6" s="1">
        <v>1</v>
      </c>
      <c r="E6" s="1"/>
      <c r="F6" s="1"/>
      <c r="G6" s="1"/>
      <c r="H6" s="1"/>
      <c r="I6" s="1"/>
      <c r="J6" s="1"/>
      <c r="K6" s="2"/>
    </row>
    <row r="7" spans="2:11" ht="12.75">
      <c r="B7" s="16">
        <v>40</v>
      </c>
      <c r="C7" s="3">
        <v>6</v>
      </c>
      <c r="D7" s="3">
        <v>2</v>
      </c>
      <c r="E7" s="3"/>
      <c r="F7" s="3">
        <v>1</v>
      </c>
      <c r="G7" s="3"/>
      <c r="H7" s="3"/>
      <c r="I7" s="3"/>
      <c r="J7" s="3"/>
      <c r="K7" s="4"/>
    </row>
    <row r="8" spans="2:11" ht="12.75">
      <c r="B8" s="16">
        <v>50</v>
      </c>
      <c r="C8" s="3">
        <v>6</v>
      </c>
      <c r="D8" s="3">
        <v>2</v>
      </c>
      <c r="E8" s="3"/>
      <c r="F8" s="3">
        <v>1</v>
      </c>
      <c r="G8" s="3"/>
      <c r="H8" s="3"/>
      <c r="I8" s="3"/>
      <c r="J8" s="3"/>
      <c r="K8" s="4"/>
    </row>
    <row r="9" spans="2:11" ht="12.75">
      <c r="B9" s="16">
        <v>100</v>
      </c>
      <c r="C9" s="5"/>
      <c r="D9" s="5"/>
      <c r="E9" s="3">
        <v>2</v>
      </c>
      <c r="F9" s="3">
        <v>2</v>
      </c>
      <c r="G9" s="3"/>
      <c r="H9" s="3"/>
      <c r="I9" s="3">
        <v>1</v>
      </c>
      <c r="J9" s="3"/>
      <c r="K9" s="4"/>
    </row>
    <row r="10" spans="2:11" ht="12.75">
      <c r="B10" s="17">
        <v>1000</v>
      </c>
      <c r="C10" s="6"/>
      <c r="D10" s="6"/>
      <c r="E10" s="6"/>
      <c r="F10" s="6"/>
      <c r="G10" s="6"/>
      <c r="H10" s="7"/>
      <c r="I10" s="7">
        <v>1</v>
      </c>
      <c r="J10" s="7"/>
      <c r="K10" s="8"/>
    </row>
    <row r="12" ht="12.75">
      <c r="B12" t="s">
        <v>17</v>
      </c>
    </row>
    <row r="14" spans="2:11" ht="12.75">
      <c r="B14" s="15" t="s">
        <v>1</v>
      </c>
      <c r="C14" s="12"/>
      <c r="D14" s="12"/>
      <c r="E14" s="12"/>
      <c r="F14" s="12" t="s">
        <v>0</v>
      </c>
      <c r="G14" s="12"/>
      <c r="H14" s="12"/>
      <c r="I14" s="12"/>
      <c r="J14" s="12"/>
      <c r="K14" s="13"/>
    </row>
    <row r="15" spans="2:11" ht="12.75">
      <c r="B15" s="15" t="s">
        <v>2</v>
      </c>
      <c r="C15" s="9">
        <v>4.2</v>
      </c>
      <c r="D15" s="9">
        <v>4.7</v>
      </c>
      <c r="E15" s="18">
        <v>5.2</v>
      </c>
      <c r="F15" s="9">
        <v>5.7</v>
      </c>
      <c r="G15" s="9">
        <v>6.2</v>
      </c>
      <c r="H15" s="9">
        <v>6.7</v>
      </c>
      <c r="I15" s="9">
        <v>7.2</v>
      </c>
      <c r="J15" s="9">
        <v>7.7</v>
      </c>
      <c r="K15" s="10">
        <v>8.2</v>
      </c>
    </row>
    <row r="16" spans="2:11" ht="12.75">
      <c r="B16" s="16">
        <v>10</v>
      </c>
      <c r="C16" s="1">
        <f>C5/$B5</f>
        <v>0.4</v>
      </c>
      <c r="D16" s="1"/>
      <c r="E16" s="1"/>
      <c r="F16" s="1"/>
      <c r="G16" s="1"/>
      <c r="H16" s="1"/>
      <c r="I16" s="1"/>
      <c r="J16" s="1"/>
      <c r="K16" s="2"/>
    </row>
    <row r="17" spans="2:11" ht="12.75">
      <c r="B17" s="16">
        <v>20</v>
      </c>
      <c r="C17" s="1">
        <f>C6/$B6</f>
        <v>0.3</v>
      </c>
      <c r="D17" s="1">
        <f>D6/$B6</f>
        <v>0.05</v>
      </c>
      <c r="E17" s="1"/>
      <c r="F17" s="1"/>
      <c r="G17" s="1"/>
      <c r="H17" s="1"/>
      <c r="I17" s="1"/>
      <c r="J17" s="1"/>
      <c r="K17" s="2"/>
    </row>
    <row r="18" spans="2:11" ht="12.75">
      <c r="B18" s="16">
        <v>40</v>
      </c>
      <c r="C18" s="1">
        <f>C7/$B7</f>
        <v>0.15</v>
      </c>
      <c r="D18" s="1">
        <f>D7/$B7</f>
        <v>0.05</v>
      </c>
      <c r="E18" s="1"/>
      <c r="F18" s="3">
        <f>F7/B7</f>
        <v>0.025</v>
      </c>
      <c r="G18" s="1"/>
      <c r="H18" s="1"/>
      <c r="I18" s="3"/>
      <c r="J18" s="3"/>
      <c r="K18" s="4"/>
    </row>
    <row r="19" spans="2:11" ht="12.75">
      <c r="B19" s="16">
        <v>50</v>
      </c>
      <c r="C19" s="1">
        <f>C8/$B8</f>
        <v>0.12</v>
      </c>
      <c r="D19" s="1">
        <f>D8/$B8</f>
        <v>0.04</v>
      </c>
      <c r="E19" s="1"/>
      <c r="F19" s="3">
        <f>F8/B8</f>
        <v>0.02</v>
      </c>
      <c r="G19" s="1"/>
      <c r="H19" s="1"/>
      <c r="I19" s="1"/>
      <c r="J19" s="1"/>
      <c r="K19" s="4"/>
    </row>
    <row r="20" spans="2:11" ht="12.75">
      <c r="B20" s="16">
        <v>100</v>
      </c>
      <c r="C20" s="5"/>
      <c r="D20" s="5"/>
      <c r="E20" s="1">
        <f>E9/$B9</f>
        <v>0.02</v>
      </c>
      <c r="F20" s="1">
        <f>F9/$B9</f>
        <v>0.02</v>
      </c>
      <c r="G20" s="1"/>
      <c r="H20" s="1"/>
      <c r="I20" s="1">
        <f>I9/$B9</f>
        <v>0.01</v>
      </c>
      <c r="J20" s="1"/>
      <c r="K20" s="4"/>
    </row>
    <row r="21" spans="2:11" ht="12.75">
      <c r="B21" s="17">
        <v>1000</v>
      </c>
      <c r="C21" s="6"/>
      <c r="D21" s="6"/>
      <c r="E21" s="6"/>
      <c r="F21" s="6"/>
      <c r="G21" s="6"/>
      <c r="H21" s="18"/>
      <c r="I21" s="18">
        <f>I10/$B10</f>
        <v>0.001</v>
      </c>
      <c r="J21" s="7"/>
      <c r="K21" s="8"/>
    </row>
    <row r="23" ht="12.75">
      <c r="B23" t="s">
        <v>18</v>
      </c>
    </row>
    <row r="25" spans="3:11" ht="12.75">
      <c r="C25" s="11"/>
      <c r="D25" s="12"/>
      <c r="E25" s="12"/>
      <c r="F25" s="12" t="s">
        <v>0</v>
      </c>
      <c r="G25" s="12"/>
      <c r="H25" s="12"/>
      <c r="I25" s="12"/>
      <c r="J25" s="12"/>
      <c r="K25" s="13"/>
    </row>
    <row r="26" spans="3:11" ht="12.75">
      <c r="C26" s="20">
        <v>4.2</v>
      </c>
      <c r="D26" s="9">
        <v>4.7</v>
      </c>
      <c r="E26" s="18">
        <v>5.2</v>
      </c>
      <c r="F26" s="9">
        <v>5.7</v>
      </c>
      <c r="G26" s="9">
        <v>6.2</v>
      </c>
      <c r="H26" s="9">
        <v>6.7</v>
      </c>
      <c r="I26" s="9">
        <v>7.2</v>
      </c>
      <c r="J26" s="9">
        <v>7.7</v>
      </c>
      <c r="K26" s="10">
        <v>8.2</v>
      </c>
    </row>
    <row r="27" spans="3:11" ht="12.75">
      <c r="C27" s="21">
        <f>MAX(C16:C21)</f>
        <v>0.4</v>
      </c>
      <c r="D27" s="22">
        <f>MAX(D16:D21)</f>
        <v>0.05</v>
      </c>
      <c r="E27" s="22"/>
      <c r="F27" s="22">
        <v>0.025</v>
      </c>
      <c r="G27" s="22"/>
      <c r="H27" s="22"/>
      <c r="I27" s="22">
        <f>MAX(I16:I21)</f>
        <v>0.01</v>
      </c>
      <c r="J27" s="22"/>
      <c r="K27" s="23"/>
    </row>
    <row r="28" spans="3:11" ht="12.75">
      <c r="C28" s="11">
        <f>15.651*EXP(-1.0646*C26)</f>
        <v>0.17892560263219542</v>
      </c>
      <c r="D28" s="11">
        <f aca="true" t="shared" si="0" ref="D28:K28">15.651*EXP(-1.0646*D26)</f>
        <v>0.10507454931320533</v>
      </c>
      <c r="E28" s="11">
        <f t="shared" si="0"/>
        <v>0.06170531634910129</v>
      </c>
      <c r="F28" s="11">
        <f t="shared" si="0"/>
        <v>0.03623661572312022</v>
      </c>
      <c r="G28" s="11">
        <f t="shared" si="0"/>
        <v>0.021280051651241687</v>
      </c>
      <c r="H28" s="11">
        <f t="shared" si="0"/>
        <v>0.012496768510051185</v>
      </c>
      <c r="I28" s="11">
        <f t="shared" si="0"/>
        <v>0.0073387614726346</v>
      </c>
      <c r="J28" s="11">
        <f t="shared" si="0"/>
        <v>0.004309707738357187</v>
      </c>
      <c r="K28" s="25">
        <f t="shared" si="0"/>
        <v>0.002530887651726326</v>
      </c>
    </row>
    <row r="30" ht="12.75">
      <c r="B30" t="s">
        <v>19</v>
      </c>
    </row>
    <row r="32" ht="12.75">
      <c r="B32" t="s">
        <v>66</v>
      </c>
    </row>
    <row r="33" ht="12.75">
      <c r="B33" t="s">
        <v>67</v>
      </c>
    </row>
    <row r="34" spans="3:11" ht="12.75">
      <c r="C34" s="14"/>
      <c r="D34" s="14"/>
      <c r="E34" s="14"/>
      <c r="F34" s="14"/>
      <c r="G34" s="14"/>
      <c r="H34" s="14"/>
      <c r="I34" s="14"/>
      <c r="J34" s="14"/>
      <c r="K34" s="14"/>
    </row>
    <row r="35" spans="3:11" ht="12.75">
      <c r="C35" s="1"/>
      <c r="D35" s="1"/>
      <c r="E35" s="1"/>
      <c r="F35" s="1"/>
      <c r="G35" s="1"/>
      <c r="H35" s="1"/>
      <c r="I35" s="1"/>
      <c r="J35" s="1"/>
      <c r="K35" s="1"/>
    </row>
    <row r="52" ht="12.75">
      <c r="B52" t="s">
        <v>21</v>
      </c>
    </row>
    <row r="53" ht="12.75">
      <c r="B53" t="s">
        <v>22</v>
      </c>
    </row>
  </sheetData>
  <printOptions/>
  <pageMargins left="0.75" right="0.75" top="1" bottom="1" header="0.5" footer="0.5"/>
  <pageSetup horizontalDpi="240" verticalDpi="24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K53"/>
  <sheetViews>
    <sheetView workbookViewId="0" topLeftCell="A23">
      <selection activeCell="B33" sqref="B33"/>
    </sheetView>
  </sheetViews>
  <sheetFormatPr defaultColWidth="9.140625" defaultRowHeight="12.75"/>
  <cols>
    <col min="1" max="12" width="6.7109375" style="0" customWidth="1"/>
  </cols>
  <sheetData>
    <row r="1" ht="15.75">
      <c r="D1" s="19" t="s">
        <v>14</v>
      </c>
    </row>
    <row r="2" spans="2:11" ht="12.75"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2:11" ht="12.75">
      <c r="B3" s="15" t="s">
        <v>1</v>
      </c>
      <c r="C3" s="12"/>
      <c r="D3" s="12"/>
      <c r="E3" s="12"/>
      <c r="F3" s="12" t="s">
        <v>0</v>
      </c>
      <c r="G3" s="12"/>
      <c r="H3" s="12"/>
      <c r="I3" s="12"/>
      <c r="J3" s="12"/>
      <c r="K3" s="13"/>
    </row>
    <row r="4" spans="2:11" ht="12.75">
      <c r="B4" s="15" t="s">
        <v>2</v>
      </c>
      <c r="C4" s="9">
        <v>4.2</v>
      </c>
      <c r="D4" s="9">
        <v>4.7</v>
      </c>
      <c r="E4" s="18">
        <v>5.2</v>
      </c>
      <c r="F4" s="9">
        <v>5.7</v>
      </c>
      <c r="G4" s="9">
        <v>6.2</v>
      </c>
      <c r="H4" s="9">
        <v>6.7</v>
      </c>
      <c r="I4" s="9">
        <v>7.2</v>
      </c>
      <c r="J4" s="9">
        <v>7.7</v>
      </c>
      <c r="K4" s="10">
        <v>8.2</v>
      </c>
    </row>
    <row r="5" spans="2:11" ht="12.75">
      <c r="B5" s="16">
        <v>10</v>
      </c>
      <c r="C5" s="1">
        <v>7</v>
      </c>
      <c r="D5" s="1">
        <v>1</v>
      </c>
      <c r="E5" s="1"/>
      <c r="F5" s="1">
        <v>1</v>
      </c>
      <c r="G5" s="1"/>
      <c r="H5" s="1"/>
      <c r="I5" s="1"/>
      <c r="J5" s="1"/>
      <c r="K5" s="2"/>
    </row>
    <row r="6" spans="2:11" ht="12.75">
      <c r="B6" s="16">
        <v>20</v>
      </c>
      <c r="C6" s="1">
        <v>7</v>
      </c>
      <c r="D6" s="1">
        <v>1</v>
      </c>
      <c r="E6" s="1"/>
      <c r="F6" s="1">
        <v>1</v>
      </c>
      <c r="G6" s="1"/>
      <c r="H6" s="1"/>
      <c r="I6" s="1"/>
      <c r="J6" s="1"/>
      <c r="K6" s="2"/>
    </row>
    <row r="7" spans="2:11" ht="12.75">
      <c r="B7" s="16">
        <v>40</v>
      </c>
      <c r="C7" s="3">
        <v>7</v>
      </c>
      <c r="D7" s="3">
        <v>2</v>
      </c>
      <c r="E7" s="3"/>
      <c r="F7" s="3">
        <v>1</v>
      </c>
      <c r="G7" s="3"/>
      <c r="H7" s="3"/>
      <c r="I7" s="3"/>
      <c r="J7" s="3"/>
      <c r="K7" s="4"/>
    </row>
    <row r="8" spans="2:11" ht="12.75">
      <c r="B8" s="16">
        <v>50</v>
      </c>
      <c r="C8" s="3">
        <v>7</v>
      </c>
      <c r="D8" s="3">
        <v>2</v>
      </c>
      <c r="E8" s="3"/>
      <c r="F8" s="3">
        <v>1</v>
      </c>
      <c r="G8" s="3"/>
      <c r="H8" s="3"/>
      <c r="I8" s="3"/>
      <c r="J8" s="3"/>
      <c r="K8" s="4"/>
    </row>
    <row r="9" spans="2:11" ht="12.75">
      <c r="B9" s="16">
        <v>100</v>
      </c>
      <c r="C9" s="5"/>
      <c r="D9" s="5"/>
      <c r="E9" s="3">
        <v>1</v>
      </c>
      <c r="F9" s="3">
        <v>2</v>
      </c>
      <c r="G9" s="3">
        <v>1</v>
      </c>
      <c r="H9" s="3"/>
      <c r="I9" s="3"/>
      <c r="J9" s="3"/>
      <c r="K9" s="4"/>
    </row>
    <row r="10" spans="2:11" ht="12.75">
      <c r="B10" s="17">
        <v>1000</v>
      </c>
      <c r="C10" s="6"/>
      <c r="D10" s="6"/>
      <c r="E10" s="6"/>
      <c r="F10" s="6"/>
      <c r="G10" s="6"/>
      <c r="H10" s="7">
        <v>1</v>
      </c>
      <c r="I10" s="7"/>
      <c r="J10" s="7"/>
      <c r="K10" s="8"/>
    </row>
    <row r="12" ht="12.75">
      <c r="B12" t="s">
        <v>17</v>
      </c>
    </row>
    <row r="14" spans="2:11" ht="12.75">
      <c r="B14" s="15" t="s">
        <v>1</v>
      </c>
      <c r="C14" s="12"/>
      <c r="D14" s="12"/>
      <c r="E14" s="12"/>
      <c r="F14" s="12" t="s">
        <v>0</v>
      </c>
      <c r="G14" s="12"/>
      <c r="H14" s="12"/>
      <c r="I14" s="12"/>
      <c r="J14" s="12"/>
      <c r="K14" s="13"/>
    </row>
    <row r="15" spans="2:11" ht="12.75">
      <c r="B15" s="15" t="s">
        <v>2</v>
      </c>
      <c r="C15" s="9">
        <v>4.2</v>
      </c>
      <c r="D15" s="9">
        <v>4.7</v>
      </c>
      <c r="E15" s="18">
        <v>5.2</v>
      </c>
      <c r="F15" s="9">
        <v>5.7</v>
      </c>
      <c r="G15" s="9">
        <v>6.2</v>
      </c>
      <c r="H15" s="9">
        <v>6.7</v>
      </c>
      <c r="I15" s="9">
        <v>7.2</v>
      </c>
      <c r="J15" s="9">
        <v>7.7</v>
      </c>
      <c r="K15" s="10">
        <v>8.2</v>
      </c>
    </row>
    <row r="16" spans="2:11" ht="12.75">
      <c r="B16" s="16">
        <v>10</v>
      </c>
      <c r="C16" s="1">
        <f aca="true" t="shared" si="0" ref="C16:D19">C5/$B5</f>
        <v>0.7</v>
      </c>
      <c r="D16" s="1">
        <f t="shared" si="0"/>
        <v>0.1</v>
      </c>
      <c r="E16" s="1"/>
      <c r="F16" s="1">
        <f>F5/B5</f>
        <v>0.1</v>
      </c>
      <c r="G16" s="1"/>
      <c r="H16" s="1"/>
      <c r="I16" s="1"/>
      <c r="J16" s="1"/>
      <c r="K16" s="2"/>
    </row>
    <row r="17" spans="2:11" ht="12.75">
      <c r="B17" s="16">
        <v>20</v>
      </c>
      <c r="C17" s="1">
        <f t="shared" si="0"/>
        <v>0.35</v>
      </c>
      <c r="D17" s="1">
        <f t="shared" si="0"/>
        <v>0.05</v>
      </c>
      <c r="E17" s="1"/>
      <c r="F17" s="1">
        <f>F6/B6</f>
        <v>0.05</v>
      </c>
      <c r="G17" s="1"/>
      <c r="H17" s="1"/>
      <c r="I17" s="1"/>
      <c r="J17" s="1"/>
      <c r="K17" s="2"/>
    </row>
    <row r="18" spans="2:11" ht="12.75">
      <c r="B18" s="16">
        <v>40</v>
      </c>
      <c r="C18" s="1">
        <f t="shared" si="0"/>
        <v>0.175</v>
      </c>
      <c r="D18" s="1">
        <f t="shared" si="0"/>
        <v>0.05</v>
      </c>
      <c r="E18" s="1"/>
      <c r="F18" s="1">
        <f>F7/B7</f>
        <v>0.025</v>
      </c>
      <c r="G18" s="1"/>
      <c r="H18" s="1"/>
      <c r="I18" s="3"/>
      <c r="J18" s="3"/>
      <c r="K18" s="4"/>
    </row>
    <row r="19" spans="2:11" ht="12.75">
      <c r="B19" s="16">
        <v>50</v>
      </c>
      <c r="C19" s="1">
        <f t="shared" si="0"/>
        <v>0.14</v>
      </c>
      <c r="D19" s="1">
        <f t="shared" si="0"/>
        <v>0.04</v>
      </c>
      <c r="E19" s="1"/>
      <c r="F19" s="1">
        <f>F8/B8</f>
        <v>0.02</v>
      </c>
      <c r="G19" s="1"/>
      <c r="H19" s="1"/>
      <c r="I19" s="1"/>
      <c r="J19" s="1"/>
      <c r="K19" s="4"/>
    </row>
    <row r="20" spans="2:11" ht="12.75">
      <c r="B20" s="16">
        <v>100</v>
      </c>
      <c r="C20" s="5"/>
      <c r="D20" s="5"/>
      <c r="E20" s="1">
        <f>E9/$B9</f>
        <v>0.01</v>
      </c>
      <c r="F20" s="1">
        <f>F9/$B9</f>
        <v>0.02</v>
      </c>
      <c r="G20" s="1">
        <f>G9/$B9</f>
        <v>0.01</v>
      </c>
      <c r="H20" s="1"/>
      <c r="I20" s="1"/>
      <c r="J20" s="1"/>
      <c r="K20" s="4"/>
    </row>
    <row r="21" spans="2:11" ht="12.75">
      <c r="B21" s="17">
        <v>1000</v>
      </c>
      <c r="C21" s="6"/>
      <c r="D21" s="6"/>
      <c r="E21" s="6"/>
      <c r="F21" s="6"/>
      <c r="G21" s="6"/>
      <c r="H21" s="18">
        <f>H10/$B10</f>
        <v>0.001</v>
      </c>
      <c r="I21" s="18"/>
      <c r="J21" s="7"/>
      <c r="K21" s="8"/>
    </row>
    <row r="23" ht="12.75">
      <c r="B23" t="s">
        <v>18</v>
      </c>
    </row>
    <row r="25" spans="3:11" ht="12.75">
      <c r="C25" s="11"/>
      <c r="D25" s="12"/>
      <c r="E25" s="12"/>
      <c r="F25" s="12" t="s">
        <v>0</v>
      </c>
      <c r="G25" s="12"/>
      <c r="H25" s="12"/>
      <c r="I25" s="12"/>
      <c r="J25" s="12"/>
      <c r="K25" s="13"/>
    </row>
    <row r="26" spans="3:11" ht="12.75">
      <c r="C26" s="20">
        <v>4.2</v>
      </c>
      <c r="D26" s="9">
        <v>4.7</v>
      </c>
      <c r="E26" s="18">
        <v>5.2</v>
      </c>
      <c r="F26" s="9">
        <v>5.7</v>
      </c>
      <c r="G26" s="9">
        <v>6.2</v>
      </c>
      <c r="H26" s="9">
        <v>6.7</v>
      </c>
      <c r="I26" s="9">
        <v>7.2</v>
      </c>
      <c r="J26" s="9">
        <v>7.7</v>
      </c>
      <c r="K26" s="10">
        <v>8.2</v>
      </c>
    </row>
    <row r="27" spans="3:11" ht="12.75">
      <c r="C27" s="21">
        <v>0.7</v>
      </c>
      <c r="D27" s="22">
        <v>0.1</v>
      </c>
      <c r="E27" s="22"/>
      <c r="F27" s="22">
        <v>0.1</v>
      </c>
      <c r="G27" s="22">
        <v>0.01</v>
      </c>
      <c r="H27" s="22"/>
      <c r="I27" s="22"/>
      <c r="J27" s="22"/>
      <c r="K27" s="23"/>
    </row>
    <row r="28" spans="3:11" ht="12.75">
      <c r="C28" s="11">
        <f>629.62*EXP(-1.699*C26)</f>
        <v>0.5012333403111994</v>
      </c>
      <c r="D28" s="11">
        <f aca="true" t="shared" si="1" ref="D28:K28">629.62*EXP(-1.699*D26)</f>
        <v>0.21434175813035455</v>
      </c>
      <c r="E28" s="11">
        <f t="shared" si="1"/>
        <v>0.09165868585255571</v>
      </c>
      <c r="F28" s="11">
        <f t="shared" si="1"/>
        <v>0.039195884019520594</v>
      </c>
      <c r="G28" s="11">
        <f t="shared" si="1"/>
        <v>0.016761284648386325</v>
      </c>
      <c r="H28" s="11">
        <f t="shared" si="1"/>
        <v>0.007167606244684153</v>
      </c>
      <c r="I28" s="11">
        <f t="shared" si="1"/>
        <v>0.0030650740892811702</v>
      </c>
      <c r="J28" s="11">
        <f t="shared" si="1"/>
        <v>0.0013107136262891625</v>
      </c>
      <c r="K28" s="25">
        <f t="shared" si="1"/>
        <v>0.0005604987547113385</v>
      </c>
    </row>
    <row r="30" ht="12.75">
      <c r="B30" t="s">
        <v>19</v>
      </c>
    </row>
    <row r="32" ht="12.75">
      <c r="B32" t="s">
        <v>86</v>
      </c>
    </row>
    <row r="33" ht="12.75">
      <c r="B33" t="s">
        <v>87</v>
      </c>
    </row>
    <row r="34" spans="3:11" ht="12.75">
      <c r="C34" s="14"/>
      <c r="D34" s="14"/>
      <c r="E34" s="14"/>
      <c r="F34" s="14"/>
      <c r="G34" s="14"/>
      <c r="H34" s="14"/>
      <c r="I34" s="14"/>
      <c r="J34" s="14"/>
      <c r="K34" s="14"/>
    </row>
    <row r="35" spans="3:11" ht="12.75">
      <c r="C35" s="1"/>
      <c r="D35" s="1"/>
      <c r="E35" s="1"/>
      <c r="F35" s="1"/>
      <c r="G35" s="1"/>
      <c r="H35" s="1"/>
      <c r="I35" s="1"/>
      <c r="J35" s="1"/>
      <c r="K35" s="1"/>
    </row>
    <row r="52" ht="12.75">
      <c r="B52" t="s">
        <v>40</v>
      </c>
    </row>
    <row r="53" ht="12.75">
      <c r="B53" t="s">
        <v>41</v>
      </c>
    </row>
  </sheetData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K53"/>
  <sheetViews>
    <sheetView workbookViewId="0" topLeftCell="A20">
      <selection activeCell="L33" sqref="L33"/>
    </sheetView>
  </sheetViews>
  <sheetFormatPr defaultColWidth="9.140625" defaultRowHeight="12.75"/>
  <cols>
    <col min="1" max="12" width="6.7109375" style="0" customWidth="1"/>
  </cols>
  <sheetData>
    <row r="1" ht="15.75">
      <c r="D1" s="19" t="s">
        <v>13</v>
      </c>
    </row>
    <row r="2" spans="2:11" ht="12.75"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2:11" ht="12.75">
      <c r="B3" s="15" t="s">
        <v>1</v>
      </c>
      <c r="C3" s="12"/>
      <c r="D3" s="12"/>
      <c r="E3" s="12"/>
      <c r="F3" s="12" t="s">
        <v>0</v>
      </c>
      <c r="G3" s="12"/>
      <c r="H3" s="12"/>
      <c r="I3" s="12"/>
      <c r="J3" s="12"/>
      <c r="K3" s="13"/>
    </row>
    <row r="4" spans="2:11" ht="12.75">
      <c r="B4" s="15" t="s">
        <v>2</v>
      </c>
      <c r="C4" s="9">
        <v>4.2</v>
      </c>
      <c r="D4" s="9">
        <v>4.7</v>
      </c>
      <c r="E4" s="18">
        <v>5.2</v>
      </c>
      <c r="F4" s="9">
        <v>5.7</v>
      </c>
      <c r="G4" s="9">
        <v>6.2</v>
      </c>
      <c r="H4" s="9">
        <v>6.7</v>
      </c>
      <c r="I4" s="9">
        <v>7.2</v>
      </c>
      <c r="J4" s="9">
        <v>7.7</v>
      </c>
      <c r="K4" s="10">
        <v>8.2</v>
      </c>
    </row>
    <row r="5" spans="2:11" ht="12.75">
      <c r="B5" s="16">
        <v>10</v>
      </c>
      <c r="C5" s="1">
        <v>2</v>
      </c>
      <c r="D5" s="1">
        <v>1</v>
      </c>
      <c r="E5" s="1"/>
      <c r="F5" s="1"/>
      <c r="G5" s="1"/>
      <c r="H5" s="1"/>
      <c r="I5" s="1"/>
      <c r="J5" s="1"/>
      <c r="K5" s="2"/>
    </row>
    <row r="6" spans="2:11" ht="12.75">
      <c r="B6" s="16">
        <v>20</v>
      </c>
      <c r="C6" s="1">
        <v>3</v>
      </c>
      <c r="D6" s="1">
        <v>1</v>
      </c>
      <c r="E6" s="1"/>
      <c r="F6" s="1"/>
      <c r="G6" s="1"/>
      <c r="H6" s="1"/>
      <c r="I6" s="1"/>
      <c r="J6" s="1"/>
      <c r="K6" s="2"/>
    </row>
    <row r="7" spans="2:11" ht="12.75">
      <c r="B7" s="16">
        <v>40</v>
      </c>
      <c r="C7" s="3">
        <v>4</v>
      </c>
      <c r="D7" s="3">
        <v>1</v>
      </c>
      <c r="E7" s="3">
        <v>1</v>
      </c>
      <c r="F7" s="3">
        <v>2</v>
      </c>
      <c r="G7" s="3"/>
      <c r="H7" s="3"/>
      <c r="I7" s="3"/>
      <c r="J7" s="3"/>
      <c r="K7" s="4"/>
    </row>
    <row r="8" spans="2:11" ht="12.75">
      <c r="B8" s="16">
        <v>50</v>
      </c>
      <c r="C8" s="3">
        <v>4</v>
      </c>
      <c r="D8" s="3">
        <v>1</v>
      </c>
      <c r="E8" s="3">
        <v>1</v>
      </c>
      <c r="F8" s="3">
        <v>2</v>
      </c>
      <c r="G8" s="3"/>
      <c r="H8" s="3"/>
      <c r="I8" s="3"/>
      <c r="J8" s="3"/>
      <c r="K8" s="4"/>
    </row>
    <row r="9" spans="2:11" ht="12.75">
      <c r="B9" s="16">
        <v>100</v>
      </c>
      <c r="C9" s="5"/>
      <c r="D9" s="5"/>
      <c r="E9" s="3">
        <v>2</v>
      </c>
      <c r="F9" s="3">
        <v>2</v>
      </c>
      <c r="G9" s="3">
        <v>1</v>
      </c>
      <c r="H9" s="3"/>
      <c r="I9" s="3"/>
      <c r="J9" s="3"/>
      <c r="K9" s="4"/>
    </row>
    <row r="10" spans="2:11" ht="12.75">
      <c r="B10" s="17">
        <v>1000</v>
      </c>
      <c r="C10" s="6"/>
      <c r="D10" s="6"/>
      <c r="E10" s="6"/>
      <c r="F10" s="6"/>
      <c r="G10" s="6"/>
      <c r="H10" s="7">
        <v>1</v>
      </c>
      <c r="I10" s="7">
        <v>1</v>
      </c>
      <c r="J10" s="7">
        <v>1</v>
      </c>
      <c r="K10" s="8">
        <v>1</v>
      </c>
    </row>
    <row r="12" ht="12.75">
      <c r="B12" t="s">
        <v>17</v>
      </c>
    </row>
    <row r="14" spans="2:11" ht="12.75">
      <c r="B14" s="15" t="s">
        <v>1</v>
      </c>
      <c r="C14" s="12"/>
      <c r="D14" s="12"/>
      <c r="E14" s="12"/>
      <c r="F14" s="12" t="s">
        <v>0</v>
      </c>
      <c r="G14" s="12"/>
      <c r="H14" s="12"/>
      <c r="I14" s="12"/>
      <c r="J14" s="12"/>
      <c r="K14" s="13"/>
    </row>
    <row r="15" spans="2:11" ht="12.75">
      <c r="B15" s="15" t="s">
        <v>2</v>
      </c>
      <c r="C15" s="9">
        <v>4.2</v>
      </c>
      <c r="D15" s="9">
        <v>4.7</v>
      </c>
      <c r="E15" s="18">
        <v>5.2</v>
      </c>
      <c r="F15" s="9">
        <v>5.7</v>
      </c>
      <c r="G15" s="9">
        <v>6.2</v>
      </c>
      <c r="H15" s="9">
        <v>6.7</v>
      </c>
      <c r="I15" s="9">
        <v>7.2</v>
      </c>
      <c r="J15" s="9">
        <v>7.7</v>
      </c>
      <c r="K15" s="10">
        <v>8.2</v>
      </c>
    </row>
    <row r="16" spans="2:11" ht="12.75">
      <c r="B16" s="16">
        <v>10</v>
      </c>
      <c r="C16" s="1">
        <f aca="true" t="shared" si="0" ref="C16:D19">C5/$B5</f>
        <v>0.2</v>
      </c>
      <c r="D16" s="1">
        <f t="shared" si="0"/>
        <v>0.1</v>
      </c>
      <c r="E16" s="1"/>
      <c r="F16" s="1"/>
      <c r="G16" s="1"/>
      <c r="H16" s="1"/>
      <c r="I16" s="1"/>
      <c r="J16" s="1"/>
      <c r="K16" s="2"/>
    </row>
    <row r="17" spans="2:11" ht="12.75">
      <c r="B17" s="16">
        <v>20</v>
      </c>
      <c r="C17" s="1">
        <f t="shared" si="0"/>
        <v>0.15</v>
      </c>
      <c r="D17" s="1">
        <f t="shared" si="0"/>
        <v>0.05</v>
      </c>
      <c r="E17" s="1"/>
      <c r="F17" s="1"/>
      <c r="G17" s="1"/>
      <c r="H17" s="1"/>
      <c r="I17" s="1"/>
      <c r="J17" s="1"/>
      <c r="K17" s="2"/>
    </row>
    <row r="18" spans="2:11" ht="12.75">
      <c r="B18" s="16">
        <v>40</v>
      </c>
      <c r="C18" s="1">
        <f t="shared" si="0"/>
        <v>0.1</v>
      </c>
      <c r="D18" s="1">
        <f t="shared" si="0"/>
        <v>0.025</v>
      </c>
      <c r="E18" s="1">
        <f aca="true" t="shared" si="1" ref="E18:F20">E7/$B7</f>
        <v>0.025</v>
      </c>
      <c r="F18" s="1">
        <f t="shared" si="1"/>
        <v>0.05</v>
      </c>
      <c r="G18" s="1"/>
      <c r="H18" s="1"/>
      <c r="I18" s="1"/>
      <c r="J18" s="1"/>
      <c r="K18" s="2"/>
    </row>
    <row r="19" spans="2:11" ht="12.75">
      <c r="B19" s="16">
        <v>50</v>
      </c>
      <c r="C19" s="1">
        <f t="shared" si="0"/>
        <v>0.08</v>
      </c>
      <c r="D19" s="1">
        <f t="shared" si="0"/>
        <v>0.02</v>
      </c>
      <c r="E19" s="1">
        <f t="shared" si="1"/>
        <v>0.02</v>
      </c>
      <c r="F19" s="1">
        <f t="shared" si="1"/>
        <v>0.04</v>
      </c>
      <c r="G19" s="1"/>
      <c r="H19" s="1"/>
      <c r="I19" s="1"/>
      <c r="J19" s="1"/>
      <c r="K19" s="2"/>
    </row>
    <row r="20" spans="2:11" ht="12.75">
      <c r="B20" s="16">
        <v>100</v>
      </c>
      <c r="C20" s="5"/>
      <c r="D20" s="5"/>
      <c r="E20" s="1">
        <f t="shared" si="1"/>
        <v>0.02</v>
      </c>
      <c r="F20" s="1">
        <f t="shared" si="1"/>
        <v>0.02</v>
      </c>
      <c r="G20" s="1">
        <f>G9/$B9</f>
        <v>0.01</v>
      </c>
      <c r="H20" s="1"/>
      <c r="I20" s="1"/>
      <c r="J20" s="1"/>
      <c r="K20" s="2"/>
    </row>
    <row r="21" spans="2:11" ht="12.75">
      <c r="B21" s="17">
        <v>1000</v>
      </c>
      <c r="C21" s="6"/>
      <c r="D21" s="6"/>
      <c r="E21" s="6"/>
      <c r="F21" s="6"/>
      <c r="G21" s="6"/>
      <c r="H21" s="18">
        <f>H10/$B10</f>
        <v>0.001</v>
      </c>
      <c r="I21" s="18">
        <f>I10/$B10</f>
        <v>0.001</v>
      </c>
      <c r="J21" s="18">
        <f>J10/$B10</f>
        <v>0.001</v>
      </c>
      <c r="K21" s="24">
        <f>K10/$B10</f>
        <v>0.001</v>
      </c>
    </row>
    <row r="23" ht="12.75">
      <c r="B23" t="s">
        <v>18</v>
      </c>
    </row>
    <row r="25" spans="3:11" ht="12.75">
      <c r="C25" s="11"/>
      <c r="D25" s="12"/>
      <c r="E25" s="12"/>
      <c r="F25" s="12" t="s">
        <v>0</v>
      </c>
      <c r="G25" s="12"/>
      <c r="H25" s="12"/>
      <c r="I25" s="12"/>
      <c r="J25" s="12"/>
      <c r="K25" s="13"/>
    </row>
    <row r="26" spans="3:11" ht="12.75">
      <c r="C26" s="20">
        <v>4.2</v>
      </c>
      <c r="D26" s="9">
        <v>4.7</v>
      </c>
      <c r="E26" s="18">
        <v>5.2</v>
      </c>
      <c r="F26" s="9">
        <v>5.7</v>
      </c>
      <c r="G26" s="9">
        <v>6.2</v>
      </c>
      <c r="H26" s="9">
        <v>6.7</v>
      </c>
      <c r="I26" s="9">
        <v>7.2</v>
      </c>
      <c r="J26" s="9">
        <v>7.7</v>
      </c>
      <c r="K26" s="10">
        <v>8.2</v>
      </c>
    </row>
    <row r="27" spans="3:11" ht="12.75">
      <c r="C27" s="21">
        <f>MAX(C16:C21)</f>
        <v>0.2</v>
      </c>
      <c r="D27" s="22">
        <f>MAX(D16:D21)</f>
        <v>0.1</v>
      </c>
      <c r="E27" s="22">
        <v>0.05</v>
      </c>
      <c r="F27" s="22">
        <v>0.025</v>
      </c>
      <c r="G27" s="22">
        <v>0.02</v>
      </c>
      <c r="H27" s="22">
        <v>0.01</v>
      </c>
      <c r="I27" s="22"/>
      <c r="J27" s="22"/>
      <c r="K27" s="23"/>
    </row>
    <row r="28" spans="3:11" ht="12.75">
      <c r="C28" s="11">
        <f>24.5*EXP(-1.171*C26)</f>
        <v>0.1791508872930666</v>
      </c>
      <c r="D28" s="11">
        <f aca="true" t="shared" si="2" ref="D28:K28">24.5*EXP(-1.171*D26)</f>
        <v>0.09975611892876177</v>
      </c>
      <c r="E28" s="11">
        <f t="shared" si="2"/>
        <v>0.05554693819322425</v>
      </c>
      <c r="F28" s="11">
        <f t="shared" si="2"/>
        <v>0.030930055978273172</v>
      </c>
      <c r="G28" s="11">
        <f t="shared" si="2"/>
        <v>0.017222701987484323</v>
      </c>
      <c r="H28" s="11">
        <f t="shared" si="2"/>
        <v>0.009590071998513612</v>
      </c>
      <c r="I28" s="11">
        <f t="shared" si="2"/>
        <v>0.005340014650634313</v>
      </c>
      <c r="J28" s="11">
        <f t="shared" si="2"/>
        <v>0.002973466359106461</v>
      </c>
      <c r="K28" s="25">
        <f t="shared" si="2"/>
        <v>0.0016557074778226681</v>
      </c>
    </row>
    <row r="30" ht="12.75">
      <c r="B30" t="s">
        <v>19</v>
      </c>
    </row>
    <row r="32" ht="12.75">
      <c r="B32" t="s">
        <v>84</v>
      </c>
    </row>
    <row r="33" ht="12.75">
      <c r="B33" t="s">
        <v>85</v>
      </c>
    </row>
    <row r="34" spans="3:11" ht="12.75">
      <c r="C34" s="14"/>
      <c r="D34" s="14"/>
      <c r="E34" s="14"/>
      <c r="F34" s="14"/>
      <c r="G34" s="14"/>
      <c r="H34" s="14"/>
      <c r="I34" s="14"/>
      <c r="J34" s="14"/>
      <c r="K34" s="14"/>
    </row>
    <row r="35" spans="3:11" ht="12.75">
      <c r="C35" s="1"/>
      <c r="D35" s="1"/>
      <c r="E35" s="1"/>
      <c r="F35" s="1"/>
      <c r="G35" s="1"/>
      <c r="H35" s="1"/>
      <c r="I35" s="1"/>
      <c r="J35" s="1"/>
      <c r="K35" s="1"/>
    </row>
    <row r="52" ht="12.75">
      <c r="B52" t="s">
        <v>38</v>
      </c>
    </row>
    <row r="53" ht="12.75">
      <c r="B53" t="s">
        <v>39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K53"/>
  <sheetViews>
    <sheetView workbookViewId="0" topLeftCell="A18">
      <selection activeCell="F34" sqref="F34"/>
    </sheetView>
  </sheetViews>
  <sheetFormatPr defaultColWidth="9.140625" defaultRowHeight="12.75"/>
  <cols>
    <col min="1" max="12" width="6.7109375" style="0" customWidth="1"/>
  </cols>
  <sheetData>
    <row r="1" ht="15.75">
      <c r="D1" s="19" t="s">
        <v>12</v>
      </c>
    </row>
    <row r="2" spans="2:11" ht="12.75"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2:11" ht="12.75">
      <c r="B3" s="15" t="s">
        <v>1</v>
      </c>
      <c r="C3" s="12"/>
      <c r="D3" s="12"/>
      <c r="E3" s="12"/>
      <c r="F3" s="12" t="s">
        <v>0</v>
      </c>
      <c r="G3" s="12"/>
      <c r="H3" s="12"/>
      <c r="I3" s="12"/>
      <c r="J3" s="12"/>
      <c r="K3" s="13"/>
    </row>
    <row r="4" spans="2:11" ht="12.75">
      <c r="B4" s="15" t="s">
        <v>2</v>
      </c>
      <c r="C4" s="9">
        <v>4.2</v>
      </c>
      <c r="D4" s="9">
        <v>4.7</v>
      </c>
      <c r="E4" s="18">
        <v>5.2</v>
      </c>
      <c r="F4" s="9">
        <v>5.7</v>
      </c>
      <c r="G4" s="9">
        <v>6.2</v>
      </c>
      <c r="H4" s="9">
        <v>6.7</v>
      </c>
      <c r="I4" s="9">
        <v>7.2</v>
      </c>
      <c r="J4" s="9">
        <v>7.7</v>
      </c>
      <c r="K4" s="10">
        <v>8.2</v>
      </c>
    </row>
    <row r="5" spans="2:11" ht="12.75">
      <c r="B5" s="16">
        <v>10</v>
      </c>
      <c r="C5" s="1">
        <v>1</v>
      </c>
      <c r="D5" s="1">
        <v>1</v>
      </c>
      <c r="E5" s="1"/>
      <c r="F5" s="1"/>
      <c r="G5" s="1"/>
      <c r="H5" s="1"/>
      <c r="I5" s="1"/>
      <c r="J5" s="1"/>
      <c r="K5" s="2"/>
    </row>
    <row r="6" spans="2:11" ht="12.75">
      <c r="B6" s="16">
        <v>20</v>
      </c>
      <c r="C6" s="1">
        <v>2</v>
      </c>
      <c r="D6" s="1">
        <v>2</v>
      </c>
      <c r="E6" s="1"/>
      <c r="F6" s="1"/>
      <c r="G6" s="1"/>
      <c r="H6" s="1"/>
      <c r="I6" s="1"/>
      <c r="J6" s="1"/>
      <c r="K6" s="2"/>
    </row>
    <row r="7" spans="2:11" ht="12.75">
      <c r="B7" s="16">
        <v>40</v>
      </c>
      <c r="C7" s="3">
        <v>2</v>
      </c>
      <c r="D7" s="3">
        <v>3</v>
      </c>
      <c r="E7" s="3"/>
      <c r="F7" s="3"/>
      <c r="G7" s="3"/>
      <c r="H7" s="3"/>
      <c r="I7" s="3"/>
      <c r="J7" s="3"/>
      <c r="K7" s="4"/>
    </row>
    <row r="8" spans="2:11" ht="12.75">
      <c r="B8" s="16">
        <v>50</v>
      </c>
      <c r="C8" s="3">
        <v>2</v>
      </c>
      <c r="D8" s="3">
        <v>3</v>
      </c>
      <c r="E8" s="3"/>
      <c r="F8" s="3"/>
      <c r="G8" s="3"/>
      <c r="H8" s="3"/>
      <c r="I8" s="3"/>
      <c r="J8" s="3"/>
      <c r="K8" s="4"/>
    </row>
    <row r="9" spans="2:11" ht="12.75">
      <c r="B9" s="16">
        <v>100</v>
      </c>
      <c r="C9" s="5"/>
      <c r="D9" s="5"/>
      <c r="E9" s="3"/>
      <c r="F9" s="3"/>
      <c r="G9" s="3"/>
      <c r="H9" s="3"/>
      <c r="I9" s="3"/>
      <c r="J9" s="3"/>
      <c r="K9" s="4"/>
    </row>
    <row r="10" spans="2:11" ht="12.75">
      <c r="B10" s="17">
        <v>1000</v>
      </c>
      <c r="C10" s="6"/>
      <c r="D10" s="6"/>
      <c r="E10" s="6"/>
      <c r="F10" s="6"/>
      <c r="G10" s="6"/>
      <c r="H10" s="7"/>
      <c r="I10" s="7"/>
      <c r="J10" s="7"/>
      <c r="K10" s="8"/>
    </row>
    <row r="12" ht="12.75">
      <c r="B12" t="s">
        <v>17</v>
      </c>
    </row>
    <row r="14" spans="2:11" ht="12.75">
      <c r="B14" s="15" t="s">
        <v>1</v>
      </c>
      <c r="C14" s="12"/>
      <c r="D14" s="12"/>
      <c r="E14" s="12"/>
      <c r="F14" s="12" t="s">
        <v>0</v>
      </c>
      <c r="G14" s="12"/>
      <c r="H14" s="12"/>
      <c r="I14" s="12"/>
      <c r="J14" s="12"/>
      <c r="K14" s="13"/>
    </row>
    <row r="15" spans="2:11" ht="12.75">
      <c r="B15" s="15" t="s">
        <v>2</v>
      </c>
      <c r="C15" s="9">
        <v>4.2</v>
      </c>
      <c r="D15" s="9">
        <v>4.7</v>
      </c>
      <c r="E15" s="18">
        <v>5.2</v>
      </c>
      <c r="F15" s="9">
        <v>5.7</v>
      </c>
      <c r="G15" s="9">
        <v>6.2</v>
      </c>
      <c r="H15" s="9">
        <v>6.7</v>
      </c>
      <c r="I15" s="9">
        <v>7.2</v>
      </c>
      <c r="J15" s="9">
        <v>7.7</v>
      </c>
      <c r="K15" s="10">
        <v>8.2</v>
      </c>
    </row>
    <row r="16" spans="2:11" ht="12.75">
      <c r="B16" s="16">
        <v>10</v>
      </c>
      <c r="C16" s="1">
        <f aca="true" t="shared" si="0" ref="C16:D19">C5/$B5</f>
        <v>0.1</v>
      </c>
      <c r="D16" s="1">
        <f t="shared" si="0"/>
        <v>0.1</v>
      </c>
      <c r="E16" s="1"/>
      <c r="F16" s="1"/>
      <c r="G16" s="1"/>
      <c r="H16" s="1"/>
      <c r="I16" s="1"/>
      <c r="J16" s="1"/>
      <c r="K16" s="2"/>
    </row>
    <row r="17" spans="2:11" ht="12.75">
      <c r="B17" s="16">
        <v>20</v>
      </c>
      <c r="C17" s="1">
        <f t="shared" si="0"/>
        <v>0.1</v>
      </c>
      <c r="D17" s="1">
        <f t="shared" si="0"/>
        <v>0.1</v>
      </c>
      <c r="E17" s="1"/>
      <c r="F17" s="1"/>
      <c r="G17" s="1"/>
      <c r="H17" s="1"/>
      <c r="I17" s="1"/>
      <c r="J17" s="1"/>
      <c r="K17" s="2"/>
    </row>
    <row r="18" spans="2:11" ht="12.75">
      <c r="B18" s="16">
        <v>40</v>
      </c>
      <c r="C18" s="1">
        <f t="shared" si="0"/>
        <v>0.05</v>
      </c>
      <c r="D18" s="1">
        <f t="shared" si="0"/>
        <v>0.075</v>
      </c>
      <c r="E18" s="1"/>
      <c r="F18" s="3"/>
      <c r="G18" s="1"/>
      <c r="H18" s="1"/>
      <c r="I18" s="3"/>
      <c r="J18" s="3"/>
      <c r="K18" s="4"/>
    </row>
    <row r="19" spans="2:11" ht="12.75">
      <c r="B19" s="16">
        <v>50</v>
      </c>
      <c r="C19" s="1">
        <f t="shared" si="0"/>
        <v>0.04</v>
      </c>
      <c r="D19" s="1">
        <f t="shared" si="0"/>
        <v>0.06</v>
      </c>
      <c r="E19" s="1"/>
      <c r="F19" s="3"/>
      <c r="G19" s="1"/>
      <c r="H19" s="1"/>
      <c r="I19" s="1"/>
      <c r="J19" s="1"/>
      <c r="K19" s="4"/>
    </row>
    <row r="20" spans="2:11" ht="12.75">
      <c r="B20" s="16">
        <v>100</v>
      </c>
      <c r="C20" s="5"/>
      <c r="D20" s="5"/>
      <c r="E20" s="1"/>
      <c r="F20" s="1"/>
      <c r="G20" s="1"/>
      <c r="H20" s="1"/>
      <c r="I20" s="1"/>
      <c r="J20" s="1"/>
      <c r="K20" s="4"/>
    </row>
    <row r="21" spans="2:11" ht="12.75">
      <c r="B21" s="17">
        <v>1000</v>
      </c>
      <c r="C21" s="6"/>
      <c r="D21" s="6"/>
      <c r="E21" s="6"/>
      <c r="F21" s="6"/>
      <c r="G21" s="6"/>
      <c r="H21" s="18"/>
      <c r="I21" s="18"/>
      <c r="J21" s="7"/>
      <c r="K21" s="8"/>
    </row>
    <row r="23" ht="12.75">
      <c r="B23" t="s">
        <v>18</v>
      </c>
    </row>
    <row r="25" spans="3:11" ht="12.75">
      <c r="C25" s="11"/>
      <c r="D25" s="12"/>
      <c r="E25" s="12"/>
      <c r="F25" s="12" t="s">
        <v>0</v>
      </c>
      <c r="G25" s="12"/>
      <c r="H25" s="12"/>
      <c r="I25" s="12"/>
      <c r="J25" s="12"/>
      <c r="K25" s="13"/>
    </row>
    <row r="26" spans="3:11" ht="12.75">
      <c r="C26" s="20">
        <v>4.2</v>
      </c>
      <c r="D26" s="9">
        <v>4.7</v>
      </c>
      <c r="E26" s="18">
        <v>5.2</v>
      </c>
      <c r="F26" s="9">
        <v>5.7</v>
      </c>
      <c r="G26" s="9">
        <v>6.2</v>
      </c>
      <c r="H26" s="9">
        <v>6.7</v>
      </c>
      <c r="I26" s="9">
        <v>7.2</v>
      </c>
      <c r="J26" s="9">
        <v>7.7</v>
      </c>
      <c r="K26" s="10">
        <v>8.2</v>
      </c>
    </row>
    <row r="27" spans="3:11" ht="12.75">
      <c r="C27" s="21"/>
      <c r="D27" s="22">
        <v>0.1</v>
      </c>
      <c r="E27" s="22">
        <v>0.1</v>
      </c>
      <c r="F27" s="22"/>
      <c r="G27" s="22">
        <v>0.01</v>
      </c>
      <c r="H27" s="22">
        <v>0.02</v>
      </c>
      <c r="I27" s="22"/>
      <c r="J27" s="22"/>
      <c r="K27" s="23"/>
    </row>
    <row r="28" spans="3:11" ht="12.75">
      <c r="C28" s="11">
        <f>20.366*EXP(-1.1043*C26)</f>
        <v>0.1970706162702112</v>
      </c>
      <c r="D28" s="11">
        <f aca="true" t="shared" si="1" ref="D28:J28">20.366*EXP(-1.1043*D26)</f>
        <v>0.11345566260164174</v>
      </c>
      <c r="E28" s="11">
        <f t="shared" si="1"/>
        <v>0.06531763902705824</v>
      </c>
      <c r="F28" s="11">
        <f t="shared" si="1"/>
        <v>0.03760406373940957</v>
      </c>
      <c r="G28" s="11">
        <f t="shared" si="1"/>
        <v>0.021649061888654487</v>
      </c>
      <c r="H28" s="11">
        <f t="shared" si="1"/>
        <v>0.01246359659175897</v>
      </c>
      <c r="I28" s="11">
        <f t="shared" si="1"/>
        <v>0.0071754259284331785</v>
      </c>
      <c r="J28" s="11">
        <f t="shared" si="1"/>
        <v>0.004130969489856122</v>
      </c>
      <c r="K28" s="25">
        <f>20.366*EXP(-1.1043*K26)</f>
        <v>0.002378243340022668</v>
      </c>
    </row>
    <row r="30" ht="12.75">
      <c r="B30" t="s">
        <v>19</v>
      </c>
    </row>
    <row r="32" ht="12.75">
      <c r="B32" t="s">
        <v>82</v>
      </c>
    </row>
    <row r="33" ht="12.75">
      <c r="B33" t="s">
        <v>83</v>
      </c>
    </row>
    <row r="34" spans="3:11" ht="12.75">
      <c r="C34" s="14"/>
      <c r="D34" s="14"/>
      <c r="E34" s="14"/>
      <c r="F34" s="14"/>
      <c r="G34" s="14"/>
      <c r="H34" s="14"/>
      <c r="I34" s="14"/>
      <c r="J34" s="14"/>
      <c r="K34" s="14"/>
    </row>
    <row r="35" spans="3:11" ht="12.75">
      <c r="C35" s="1"/>
      <c r="D35" s="1"/>
      <c r="E35" s="1"/>
      <c r="F35" s="1"/>
      <c r="G35" s="1"/>
      <c r="H35" s="1"/>
      <c r="I35" s="1"/>
      <c r="J35" s="1"/>
      <c r="K35" s="1"/>
    </row>
    <row r="52" ht="12.75">
      <c r="B52" t="s">
        <v>36</v>
      </c>
    </row>
    <row r="53" ht="12.75">
      <c r="B53" t="s">
        <v>37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K53"/>
  <sheetViews>
    <sheetView workbookViewId="0" topLeftCell="A23">
      <selection activeCell="G32" sqref="G32"/>
    </sheetView>
  </sheetViews>
  <sheetFormatPr defaultColWidth="9.140625" defaultRowHeight="12.75"/>
  <cols>
    <col min="1" max="12" width="6.7109375" style="0" customWidth="1"/>
  </cols>
  <sheetData>
    <row r="1" ht="15.75">
      <c r="D1" s="19" t="s">
        <v>11</v>
      </c>
    </row>
    <row r="2" spans="2:11" ht="12.75"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2:11" ht="12.75">
      <c r="B3" s="15" t="s">
        <v>1</v>
      </c>
      <c r="C3" s="12"/>
      <c r="D3" s="12"/>
      <c r="E3" s="12"/>
      <c r="F3" s="12" t="s">
        <v>0</v>
      </c>
      <c r="G3" s="12"/>
      <c r="H3" s="12"/>
      <c r="I3" s="12"/>
      <c r="J3" s="12"/>
      <c r="K3" s="13"/>
    </row>
    <row r="4" spans="2:11" ht="12.75">
      <c r="B4" s="15" t="s">
        <v>2</v>
      </c>
      <c r="C4" s="9">
        <v>4.2</v>
      </c>
      <c r="D4" s="9">
        <v>4.7</v>
      </c>
      <c r="E4" s="18">
        <v>5.2</v>
      </c>
      <c r="F4" s="9">
        <v>5.7</v>
      </c>
      <c r="G4" s="9">
        <v>6.2</v>
      </c>
      <c r="H4" s="9">
        <v>6.7</v>
      </c>
      <c r="I4" s="9">
        <v>7.2</v>
      </c>
      <c r="J4" s="9">
        <v>7.7</v>
      </c>
      <c r="K4" s="10">
        <v>8.2</v>
      </c>
    </row>
    <row r="5" spans="2:11" ht="12.75">
      <c r="B5" s="16">
        <v>10</v>
      </c>
      <c r="C5" s="1">
        <v>6</v>
      </c>
      <c r="D5" s="1">
        <v>1</v>
      </c>
      <c r="E5" s="1"/>
      <c r="F5" s="1"/>
      <c r="G5" s="1">
        <v>1</v>
      </c>
      <c r="H5" s="1"/>
      <c r="I5" s="1"/>
      <c r="J5" s="1"/>
      <c r="K5" s="2"/>
    </row>
    <row r="6" spans="2:11" ht="12.75">
      <c r="B6" s="16">
        <v>20</v>
      </c>
      <c r="C6" s="1">
        <v>23</v>
      </c>
      <c r="D6" s="1">
        <v>13</v>
      </c>
      <c r="E6" s="1">
        <v>2</v>
      </c>
      <c r="F6" s="1"/>
      <c r="G6" s="1">
        <v>1</v>
      </c>
      <c r="H6" s="1"/>
      <c r="I6" s="1"/>
      <c r="J6" s="1"/>
      <c r="K6" s="2"/>
    </row>
    <row r="7" spans="2:11" ht="12.75">
      <c r="B7" s="16">
        <v>40</v>
      </c>
      <c r="C7" s="3">
        <v>23</v>
      </c>
      <c r="D7" s="3">
        <v>15</v>
      </c>
      <c r="E7" s="3">
        <v>2</v>
      </c>
      <c r="F7" s="3"/>
      <c r="G7" s="3">
        <v>1</v>
      </c>
      <c r="H7" s="3"/>
      <c r="I7" s="3"/>
      <c r="J7" s="3"/>
      <c r="K7" s="4"/>
    </row>
    <row r="8" spans="2:11" ht="12.75">
      <c r="B8" s="16">
        <v>50</v>
      </c>
      <c r="C8" s="3">
        <v>23</v>
      </c>
      <c r="D8" s="3">
        <v>15</v>
      </c>
      <c r="E8" s="3">
        <v>2</v>
      </c>
      <c r="F8" s="3"/>
      <c r="G8" s="3">
        <v>1</v>
      </c>
      <c r="H8" s="3"/>
      <c r="I8" s="3"/>
      <c r="J8" s="3"/>
      <c r="K8" s="4"/>
    </row>
    <row r="9" spans="2:11" ht="12.75">
      <c r="B9" s="16">
        <v>100</v>
      </c>
      <c r="C9" s="5"/>
      <c r="D9" s="5"/>
      <c r="E9" s="3">
        <v>2</v>
      </c>
      <c r="F9" s="3"/>
      <c r="G9" s="3">
        <v>1</v>
      </c>
      <c r="H9" s="3"/>
      <c r="I9" s="3"/>
      <c r="J9" s="3"/>
      <c r="K9" s="4"/>
    </row>
    <row r="10" spans="2:11" ht="12.75">
      <c r="B10" s="17">
        <v>1000</v>
      </c>
      <c r="C10" s="6"/>
      <c r="D10" s="6"/>
      <c r="E10" s="6"/>
      <c r="F10" s="6"/>
      <c r="G10" s="6"/>
      <c r="H10" s="7">
        <v>1</v>
      </c>
      <c r="I10" s="7"/>
      <c r="J10" s="7"/>
      <c r="K10" s="8"/>
    </row>
    <row r="12" ht="12.75">
      <c r="B12" t="s">
        <v>17</v>
      </c>
    </row>
    <row r="14" spans="2:11" ht="12.75">
      <c r="B14" s="15" t="s">
        <v>1</v>
      </c>
      <c r="C14" s="12"/>
      <c r="D14" s="12"/>
      <c r="E14" s="12"/>
      <c r="F14" s="12" t="s">
        <v>0</v>
      </c>
      <c r="G14" s="12"/>
      <c r="H14" s="12"/>
      <c r="I14" s="12"/>
      <c r="J14" s="12"/>
      <c r="K14" s="13"/>
    </row>
    <row r="15" spans="2:11" ht="12.75">
      <c r="B15" s="15" t="s">
        <v>2</v>
      </c>
      <c r="C15" s="9">
        <v>4.2</v>
      </c>
      <c r="D15" s="9">
        <v>4.7</v>
      </c>
      <c r="E15" s="18">
        <v>5.2</v>
      </c>
      <c r="F15" s="9">
        <v>5.7</v>
      </c>
      <c r="G15" s="9">
        <v>6.2</v>
      </c>
      <c r="H15" s="9">
        <v>6.7</v>
      </c>
      <c r="I15" s="9">
        <v>7.2</v>
      </c>
      <c r="J15" s="9">
        <v>7.7</v>
      </c>
      <c r="K15" s="10">
        <v>8.2</v>
      </c>
    </row>
    <row r="16" spans="2:11" ht="12.75">
      <c r="B16" s="16">
        <v>10</v>
      </c>
      <c r="C16" s="1">
        <f aca="true" t="shared" si="0" ref="C16:D19">C5/$B5</f>
        <v>0.6</v>
      </c>
      <c r="D16" s="1">
        <f t="shared" si="0"/>
        <v>0.1</v>
      </c>
      <c r="E16" s="1"/>
      <c r="F16" s="1"/>
      <c r="G16" s="1">
        <f>G5/B5</f>
        <v>0.1</v>
      </c>
      <c r="H16" s="1"/>
      <c r="I16" s="1"/>
      <c r="J16" s="1"/>
      <c r="K16" s="2"/>
    </row>
    <row r="17" spans="2:11" ht="12.75">
      <c r="B17" s="16">
        <v>20</v>
      </c>
      <c r="C17" s="1">
        <f t="shared" si="0"/>
        <v>1.15</v>
      </c>
      <c r="D17" s="1">
        <f t="shared" si="0"/>
        <v>0.65</v>
      </c>
      <c r="E17" s="1">
        <f>E6/$B6</f>
        <v>0.1</v>
      </c>
      <c r="F17" s="1"/>
      <c r="G17" s="1">
        <f>G6/$B6</f>
        <v>0.05</v>
      </c>
      <c r="H17" s="1"/>
      <c r="I17" s="1"/>
      <c r="J17" s="1"/>
      <c r="K17" s="2"/>
    </row>
    <row r="18" spans="2:11" ht="12.75">
      <c r="B18" s="16">
        <v>40</v>
      </c>
      <c r="C18" s="1">
        <f t="shared" si="0"/>
        <v>0.575</v>
      </c>
      <c r="D18" s="1">
        <f t="shared" si="0"/>
        <v>0.375</v>
      </c>
      <c r="E18" s="1">
        <f>E7/$B7</f>
        <v>0.05</v>
      </c>
      <c r="F18" s="3"/>
      <c r="G18" s="1">
        <f>G7/$B7</f>
        <v>0.025</v>
      </c>
      <c r="H18" s="1"/>
      <c r="I18" s="3"/>
      <c r="J18" s="3"/>
      <c r="K18" s="4"/>
    </row>
    <row r="19" spans="2:11" ht="12.75">
      <c r="B19" s="16">
        <v>50</v>
      </c>
      <c r="C19" s="1">
        <f t="shared" si="0"/>
        <v>0.46</v>
      </c>
      <c r="D19" s="1">
        <f t="shared" si="0"/>
        <v>0.3</v>
      </c>
      <c r="E19" s="1">
        <f>E8/$B8</f>
        <v>0.04</v>
      </c>
      <c r="F19" s="3"/>
      <c r="G19" s="1">
        <f>G8/$B8</f>
        <v>0.02</v>
      </c>
      <c r="H19" s="1"/>
      <c r="I19" s="1"/>
      <c r="J19" s="1"/>
      <c r="K19" s="4"/>
    </row>
    <row r="20" spans="2:11" ht="12.75">
      <c r="B20" s="16">
        <v>100</v>
      </c>
      <c r="C20" s="5"/>
      <c r="D20" s="5"/>
      <c r="E20" s="1">
        <f>E9/$B9</f>
        <v>0.02</v>
      </c>
      <c r="F20" s="1"/>
      <c r="G20" s="1">
        <f>G9/$B9</f>
        <v>0.01</v>
      </c>
      <c r="H20" s="1"/>
      <c r="I20" s="1"/>
      <c r="J20" s="1"/>
      <c r="K20" s="4"/>
    </row>
    <row r="21" spans="2:11" ht="12.75">
      <c r="B21" s="17">
        <v>1000</v>
      </c>
      <c r="C21" s="6"/>
      <c r="D21" s="6"/>
      <c r="E21" s="6"/>
      <c r="F21" s="6"/>
      <c r="G21" s="6"/>
      <c r="H21" s="18">
        <f>H10/$B10</f>
        <v>0.001</v>
      </c>
      <c r="I21" s="18"/>
      <c r="J21" s="7"/>
      <c r="K21" s="8"/>
    </row>
    <row r="23" ht="12.75">
      <c r="B23" t="s">
        <v>18</v>
      </c>
    </row>
    <row r="25" spans="3:11" ht="12.75">
      <c r="C25" s="11"/>
      <c r="D25" s="12"/>
      <c r="E25" s="12"/>
      <c r="F25" s="12" t="s">
        <v>0</v>
      </c>
      <c r="G25" s="12"/>
      <c r="H25" s="12"/>
      <c r="I25" s="12"/>
      <c r="J25" s="12"/>
      <c r="K25" s="13"/>
    </row>
    <row r="26" spans="3:11" ht="12.75">
      <c r="C26" s="20">
        <v>4.2</v>
      </c>
      <c r="D26" s="9">
        <v>4.7</v>
      </c>
      <c r="E26" s="18">
        <v>5.2</v>
      </c>
      <c r="F26" s="9">
        <v>5.7</v>
      </c>
      <c r="G26" s="9">
        <v>6.2</v>
      </c>
      <c r="H26" s="9">
        <v>6.7</v>
      </c>
      <c r="I26" s="9">
        <v>7.2</v>
      </c>
      <c r="J26" s="9">
        <v>7.7</v>
      </c>
      <c r="K26" s="10">
        <v>8.2</v>
      </c>
    </row>
    <row r="27" spans="3:11" ht="12.75">
      <c r="C27" s="21">
        <f>MAX(C16:C21)</f>
        <v>1.15</v>
      </c>
      <c r="D27" s="22">
        <f>MAX(D16:D21)</f>
        <v>0.65</v>
      </c>
      <c r="E27" s="22">
        <f>MAX(E16:E21)</f>
        <v>0.1</v>
      </c>
      <c r="F27" s="22"/>
      <c r="G27" s="22">
        <f>MAX(G16:G21)</f>
        <v>0.1</v>
      </c>
      <c r="H27" s="22"/>
      <c r="I27" s="22"/>
      <c r="J27" s="22"/>
      <c r="K27" s="23"/>
    </row>
    <row r="28" spans="3:11" ht="12.75">
      <c r="C28" s="11">
        <f>1094.7*EXP(-1.6543*C26)</f>
        <v>1.0514557495524386</v>
      </c>
      <c r="D28" s="11">
        <f aca="true" t="shared" si="1" ref="D28:K28">1094.7*EXP(-1.6543*D26)</f>
        <v>0.4597950795978154</v>
      </c>
      <c r="E28" s="11">
        <f t="shared" si="1"/>
        <v>0.20106553729184554</v>
      </c>
      <c r="F28" s="11">
        <f t="shared" si="1"/>
        <v>0.08792471272598334</v>
      </c>
      <c r="G28" s="11">
        <f t="shared" si="1"/>
        <v>0.03844893168701281</v>
      </c>
      <c r="H28" s="11">
        <f t="shared" si="1"/>
        <v>0.016813479419372675</v>
      </c>
      <c r="I28" s="11">
        <f t="shared" si="1"/>
        <v>0.007352430296032291</v>
      </c>
      <c r="J28" s="11">
        <f t="shared" si="1"/>
        <v>0.0032151721788011944</v>
      </c>
      <c r="K28" s="25">
        <f t="shared" si="1"/>
        <v>0.001405974857716872</v>
      </c>
    </row>
    <row r="30" ht="12.75">
      <c r="B30" t="s">
        <v>19</v>
      </c>
    </row>
    <row r="32" ht="12.75">
      <c r="B32" t="s">
        <v>80</v>
      </c>
    </row>
    <row r="33" ht="12.75">
      <c r="B33" t="s">
        <v>81</v>
      </c>
    </row>
    <row r="34" spans="3:11" ht="12.75">
      <c r="C34" s="14"/>
      <c r="D34" s="14"/>
      <c r="E34" s="14"/>
      <c r="F34" s="14"/>
      <c r="G34" s="14"/>
      <c r="H34" s="14"/>
      <c r="I34" s="14"/>
      <c r="J34" s="14"/>
      <c r="K34" s="14"/>
    </row>
    <row r="35" spans="3:11" ht="12.75">
      <c r="C35" s="1"/>
      <c r="D35" s="1"/>
      <c r="E35" s="1"/>
      <c r="F35" s="1"/>
      <c r="G35" s="1"/>
      <c r="H35" s="1"/>
      <c r="I35" s="1"/>
      <c r="J35" s="1"/>
      <c r="K35" s="1"/>
    </row>
    <row r="52" ht="12.75">
      <c r="B52" t="s">
        <v>34</v>
      </c>
    </row>
    <row r="53" ht="12.75">
      <c r="B53" t="s">
        <v>35</v>
      </c>
    </row>
  </sheetData>
  <printOptions/>
  <pageMargins left="0.75" right="0.75" top="1" bottom="1" header="0.5" footer="0.5"/>
  <pageSetup horizontalDpi="240" verticalDpi="24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K53"/>
  <sheetViews>
    <sheetView workbookViewId="0" topLeftCell="A20">
      <selection activeCell="L37" sqref="K37:L37"/>
    </sheetView>
  </sheetViews>
  <sheetFormatPr defaultColWidth="9.140625" defaultRowHeight="12.75"/>
  <cols>
    <col min="1" max="12" width="6.7109375" style="0" customWidth="1"/>
  </cols>
  <sheetData>
    <row r="1" ht="15.75">
      <c r="D1" s="19" t="s">
        <v>10</v>
      </c>
    </row>
    <row r="2" spans="2:11" ht="12.75"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2:11" ht="12.75">
      <c r="B3" s="15" t="s">
        <v>1</v>
      </c>
      <c r="C3" s="12"/>
      <c r="D3" s="12"/>
      <c r="E3" s="12"/>
      <c r="F3" s="12" t="s">
        <v>0</v>
      </c>
      <c r="G3" s="12"/>
      <c r="H3" s="12"/>
      <c r="I3" s="12"/>
      <c r="J3" s="12"/>
      <c r="K3" s="13"/>
    </row>
    <row r="4" spans="2:11" ht="12.75">
      <c r="B4" s="15" t="s">
        <v>2</v>
      </c>
      <c r="C4" s="9">
        <v>4.2</v>
      </c>
      <c r="D4" s="9">
        <v>4.7</v>
      </c>
      <c r="E4" s="18">
        <v>5.2</v>
      </c>
      <c r="F4" s="9">
        <v>5.7</v>
      </c>
      <c r="G4" s="9">
        <v>6.2</v>
      </c>
      <c r="H4" s="9">
        <v>6.7</v>
      </c>
      <c r="I4" s="9">
        <v>7.2</v>
      </c>
      <c r="J4" s="9">
        <v>7.7</v>
      </c>
      <c r="K4" s="10">
        <v>8.2</v>
      </c>
    </row>
    <row r="5" spans="2:11" ht="12.75">
      <c r="B5" s="16">
        <v>10</v>
      </c>
      <c r="C5" s="1">
        <v>4</v>
      </c>
      <c r="D5" s="1">
        <v>1</v>
      </c>
      <c r="E5" s="1">
        <v>1</v>
      </c>
      <c r="F5" s="1"/>
      <c r="G5" s="1"/>
      <c r="H5" s="1"/>
      <c r="I5" s="1"/>
      <c r="J5" s="1"/>
      <c r="K5" s="2"/>
    </row>
    <row r="6" spans="2:11" ht="12.75">
      <c r="B6" s="16">
        <v>20</v>
      </c>
      <c r="C6" s="1">
        <v>8</v>
      </c>
      <c r="D6" s="1">
        <v>2</v>
      </c>
      <c r="E6" s="1">
        <v>1</v>
      </c>
      <c r="F6" s="1"/>
      <c r="G6" s="1"/>
      <c r="H6" s="1"/>
      <c r="I6" s="1"/>
      <c r="J6" s="1"/>
      <c r="K6" s="2"/>
    </row>
    <row r="7" spans="2:11" ht="12.75">
      <c r="B7" s="16">
        <v>40</v>
      </c>
      <c r="C7" s="3">
        <v>11</v>
      </c>
      <c r="D7" s="3">
        <v>4</v>
      </c>
      <c r="E7" s="3">
        <v>3</v>
      </c>
      <c r="F7" s="3"/>
      <c r="G7" s="3"/>
      <c r="H7" s="3">
        <v>1</v>
      </c>
      <c r="I7" s="3"/>
      <c r="J7" s="3"/>
      <c r="K7" s="4"/>
    </row>
    <row r="8" spans="2:11" ht="12.75">
      <c r="B8" s="16">
        <v>50</v>
      </c>
      <c r="C8" s="3">
        <v>11</v>
      </c>
      <c r="D8" s="3">
        <v>4</v>
      </c>
      <c r="E8" s="3">
        <v>3</v>
      </c>
      <c r="F8" s="3"/>
      <c r="G8" s="3"/>
      <c r="H8" s="3">
        <v>1</v>
      </c>
      <c r="I8" s="3"/>
      <c r="J8" s="3"/>
      <c r="K8" s="4"/>
    </row>
    <row r="9" spans="2:11" ht="12.75">
      <c r="B9" s="16">
        <v>100</v>
      </c>
      <c r="C9" s="5"/>
      <c r="D9" s="5"/>
      <c r="E9" s="3">
        <v>7</v>
      </c>
      <c r="F9" s="3">
        <v>1</v>
      </c>
      <c r="G9" s="3">
        <v>1</v>
      </c>
      <c r="H9" s="3">
        <v>1</v>
      </c>
      <c r="I9" s="3"/>
      <c r="J9" s="3"/>
      <c r="K9" s="4"/>
    </row>
    <row r="10" spans="2:11" ht="12.75">
      <c r="B10" s="17">
        <v>1000</v>
      </c>
      <c r="C10" s="6"/>
      <c r="D10" s="6"/>
      <c r="E10" s="6"/>
      <c r="F10" s="6"/>
      <c r="G10" s="6"/>
      <c r="H10" s="7">
        <v>3</v>
      </c>
      <c r="I10" s="7">
        <v>1</v>
      </c>
      <c r="J10" s="7"/>
      <c r="K10" s="8"/>
    </row>
    <row r="12" ht="12.75">
      <c r="B12" t="s">
        <v>17</v>
      </c>
    </row>
    <row r="14" spans="2:11" ht="12.75">
      <c r="B14" s="15" t="s">
        <v>1</v>
      </c>
      <c r="C14" s="12"/>
      <c r="D14" s="12"/>
      <c r="E14" s="12"/>
      <c r="F14" s="12" t="s">
        <v>0</v>
      </c>
      <c r="G14" s="12"/>
      <c r="H14" s="12"/>
      <c r="I14" s="12"/>
      <c r="J14" s="12"/>
      <c r="K14" s="13"/>
    </row>
    <row r="15" spans="2:11" ht="12.75">
      <c r="B15" s="15" t="s">
        <v>2</v>
      </c>
      <c r="C15" s="9">
        <v>4.2</v>
      </c>
      <c r="D15" s="9">
        <v>4.7</v>
      </c>
      <c r="E15" s="18">
        <v>5.2</v>
      </c>
      <c r="F15" s="9">
        <v>5.7</v>
      </c>
      <c r="G15" s="9">
        <v>6.2</v>
      </c>
      <c r="H15" s="9">
        <v>6.7</v>
      </c>
      <c r="I15" s="9">
        <v>7.2</v>
      </c>
      <c r="J15" s="9">
        <v>7.7</v>
      </c>
      <c r="K15" s="10">
        <v>8.2</v>
      </c>
    </row>
    <row r="16" spans="2:11" ht="12.75">
      <c r="B16" s="16">
        <v>10</v>
      </c>
      <c r="C16" s="1">
        <f aca="true" t="shared" si="0" ref="C16:D19">C5/$B5</f>
        <v>0.4</v>
      </c>
      <c r="D16" s="1">
        <f t="shared" si="0"/>
        <v>0.1</v>
      </c>
      <c r="E16" s="1">
        <f>E5/B5</f>
        <v>0.1</v>
      </c>
      <c r="F16" s="1"/>
      <c r="G16" s="1"/>
      <c r="H16" s="1"/>
      <c r="I16" s="1"/>
      <c r="J16" s="1"/>
      <c r="K16" s="2"/>
    </row>
    <row r="17" spans="2:11" ht="12.75">
      <c r="B17" s="16">
        <v>20</v>
      </c>
      <c r="C17" s="1">
        <f t="shared" si="0"/>
        <v>0.4</v>
      </c>
      <c r="D17" s="1">
        <f t="shared" si="0"/>
        <v>0.1</v>
      </c>
      <c r="E17" s="1">
        <f>E6/$B6</f>
        <v>0.05</v>
      </c>
      <c r="F17" s="1"/>
      <c r="G17" s="1"/>
      <c r="H17" s="1"/>
      <c r="I17" s="1"/>
      <c r="J17" s="1"/>
      <c r="K17" s="2"/>
    </row>
    <row r="18" spans="2:11" ht="12.75">
      <c r="B18" s="16">
        <v>40</v>
      </c>
      <c r="C18" s="1">
        <f t="shared" si="0"/>
        <v>0.275</v>
      </c>
      <c r="D18" s="1">
        <f t="shared" si="0"/>
        <v>0.1</v>
      </c>
      <c r="E18" s="1">
        <f>E7/$B7</f>
        <v>0.075</v>
      </c>
      <c r="F18" s="3"/>
      <c r="G18" s="1"/>
      <c r="H18" s="1">
        <f>H7/$B7</f>
        <v>0.025</v>
      </c>
      <c r="I18" s="3"/>
      <c r="J18" s="3"/>
      <c r="K18" s="4"/>
    </row>
    <row r="19" spans="2:11" ht="12.75">
      <c r="B19" s="16">
        <v>50</v>
      </c>
      <c r="C19" s="1">
        <f t="shared" si="0"/>
        <v>0.22</v>
      </c>
      <c r="D19" s="1">
        <f t="shared" si="0"/>
        <v>0.08</v>
      </c>
      <c r="E19" s="1">
        <f>E8/$B8</f>
        <v>0.06</v>
      </c>
      <c r="F19" s="3"/>
      <c r="G19" s="1"/>
      <c r="H19" s="1">
        <f>H8/$B8</f>
        <v>0.02</v>
      </c>
      <c r="I19" s="1"/>
      <c r="J19" s="1"/>
      <c r="K19" s="4"/>
    </row>
    <row r="20" spans="2:11" ht="12.75">
      <c r="B20" s="16">
        <v>100</v>
      </c>
      <c r="C20" s="5"/>
      <c r="D20" s="5"/>
      <c r="E20" s="1">
        <f>E9/$B9</f>
        <v>0.07</v>
      </c>
      <c r="F20" s="1">
        <f>F9/$B9</f>
        <v>0.01</v>
      </c>
      <c r="G20" s="1">
        <f>G9/$B9</f>
        <v>0.01</v>
      </c>
      <c r="H20" s="1">
        <f>H9/$B9</f>
        <v>0.01</v>
      </c>
      <c r="I20" s="1"/>
      <c r="J20" s="1"/>
      <c r="K20" s="4"/>
    </row>
    <row r="21" spans="2:11" ht="12.75">
      <c r="B21" s="17">
        <v>1000</v>
      </c>
      <c r="C21" s="6"/>
      <c r="D21" s="6"/>
      <c r="E21" s="6"/>
      <c r="F21" s="6"/>
      <c r="G21" s="6"/>
      <c r="H21" s="18">
        <f>H10/$B10</f>
        <v>0.003</v>
      </c>
      <c r="I21" s="18">
        <f>I10/$B10</f>
        <v>0.001</v>
      </c>
      <c r="J21" s="7"/>
      <c r="K21" s="8"/>
    </row>
    <row r="23" ht="12.75">
      <c r="B23" t="s">
        <v>18</v>
      </c>
    </row>
    <row r="25" spans="3:11" ht="12.75">
      <c r="C25" s="11"/>
      <c r="D25" s="12"/>
      <c r="E25" s="12"/>
      <c r="F25" s="12" t="s">
        <v>0</v>
      </c>
      <c r="G25" s="12"/>
      <c r="H25" s="12"/>
      <c r="I25" s="12"/>
      <c r="J25" s="12"/>
      <c r="K25" s="13"/>
    </row>
    <row r="26" spans="3:11" ht="12.75">
      <c r="C26" s="20">
        <v>4.2</v>
      </c>
      <c r="D26" s="9">
        <v>4.7</v>
      </c>
      <c r="E26" s="18">
        <v>5.2</v>
      </c>
      <c r="F26" s="9">
        <v>5.7</v>
      </c>
      <c r="G26" s="9">
        <v>6.2</v>
      </c>
      <c r="H26" s="9">
        <v>6.7</v>
      </c>
      <c r="I26" s="9">
        <v>7.2</v>
      </c>
      <c r="J26" s="9">
        <v>7.7</v>
      </c>
      <c r="K26" s="10">
        <v>8.2</v>
      </c>
    </row>
    <row r="27" spans="3:11" ht="12.75">
      <c r="C27" s="21">
        <f>MAX(C16:C21)</f>
        <v>0.4</v>
      </c>
      <c r="D27" s="22">
        <f>MAX(D16:D21)</f>
        <v>0.1</v>
      </c>
      <c r="E27" s="22">
        <f>MAX(E16:E21)</f>
        <v>0.1</v>
      </c>
      <c r="F27" s="22"/>
      <c r="G27" s="22">
        <v>0.04</v>
      </c>
      <c r="H27" s="22">
        <f>MAX(H16:H21)</f>
        <v>0.025</v>
      </c>
      <c r="I27" s="22">
        <f>MAX(I16:I21)</f>
        <v>0.001</v>
      </c>
      <c r="J27" s="22"/>
      <c r="K27" s="23"/>
    </row>
    <row r="28" spans="3:11" ht="12.75">
      <c r="C28" s="11">
        <f>288.64*EXP(-1.5268*C26)</f>
        <v>0.4736058879675341</v>
      </c>
      <c r="D28" s="11">
        <f aca="true" t="shared" si="1" ref="D28:K28">288.64*EXP(-1.5268*D26)</f>
        <v>0.22073778764701005</v>
      </c>
      <c r="E28" s="11">
        <f t="shared" si="1"/>
        <v>0.10288126083989191</v>
      </c>
      <c r="F28" s="11">
        <f t="shared" si="1"/>
        <v>0.04795080146826527</v>
      </c>
      <c r="G28" s="11">
        <f t="shared" si="1"/>
        <v>0.022348864532552942</v>
      </c>
      <c r="H28" s="11">
        <f t="shared" si="1"/>
        <v>0.010416337800421617</v>
      </c>
      <c r="I28" s="11">
        <f t="shared" si="1"/>
        <v>0.004854836943257355</v>
      </c>
      <c r="J28" s="11">
        <f t="shared" si="1"/>
        <v>0.0022627378448366424</v>
      </c>
      <c r="K28" s="25">
        <f t="shared" si="1"/>
        <v>0.0010546147304837633</v>
      </c>
    </row>
    <row r="30" ht="12.75">
      <c r="B30" t="s">
        <v>19</v>
      </c>
    </row>
    <row r="32" ht="12.75">
      <c r="B32" t="s">
        <v>78</v>
      </c>
    </row>
    <row r="33" ht="12.75">
      <c r="B33" t="s">
        <v>79</v>
      </c>
    </row>
    <row r="34" spans="3:11" ht="12.75">
      <c r="C34" s="14"/>
      <c r="D34" s="14"/>
      <c r="E34" s="14"/>
      <c r="F34" s="14"/>
      <c r="G34" s="14"/>
      <c r="H34" s="14"/>
      <c r="I34" s="14"/>
      <c r="J34" s="14"/>
      <c r="K34" s="14"/>
    </row>
    <row r="35" spans="3:11" ht="12.75">
      <c r="C35" s="1"/>
      <c r="D35" s="1"/>
      <c r="E35" s="1"/>
      <c r="F35" s="1"/>
      <c r="G35" s="1"/>
      <c r="H35" s="1"/>
      <c r="I35" s="1"/>
      <c r="J35" s="1"/>
      <c r="K35" s="1"/>
    </row>
    <row r="52" ht="12.75">
      <c r="B52" t="s">
        <v>32</v>
      </c>
    </row>
    <row r="53" ht="12.75">
      <c r="B53" t="s">
        <v>33</v>
      </c>
    </row>
  </sheetData>
  <printOptions/>
  <pageMargins left="0.75" right="0.75" top="1" bottom="1" header="0.5" footer="0.5"/>
  <pageSetup horizontalDpi="240" verticalDpi="24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K53"/>
  <sheetViews>
    <sheetView workbookViewId="0" topLeftCell="A28">
      <selection activeCell="M35" sqref="M35"/>
    </sheetView>
  </sheetViews>
  <sheetFormatPr defaultColWidth="9.140625" defaultRowHeight="12.75"/>
  <cols>
    <col min="1" max="12" width="6.7109375" style="0" customWidth="1"/>
  </cols>
  <sheetData>
    <row r="1" ht="15.75">
      <c r="D1" s="19" t="s">
        <v>9</v>
      </c>
    </row>
    <row r="2" spans="2:11" ht="12.75"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2:11" ht="12.75">
      <c r="B3" s="15" t="s">
        <v>1</v>
      </c>
      <c r="C3" s="12"/>
      <c r="D3" s="12"/>
      <c r="E3" s="12"/>
      <c r="F3" s="12" t="s">
        <v>0</v>
      </c>
      <c r="G3" s="12"/>
      <c r="H3" s="12"/>
      <c r="I3" s="12"/>
      <c r="J3" s="12"/>
      <c r="K3" s="13"/>
    </row>
    <row r="4" spans="2:11" ht="12.75">
      <c r="B4" s="15" t="s">
        <v>2</v>
      </c>
      <c r="C4" s="9">
        <v>4.2</v>
      </c>
      <c r="D4" s="9">
        <v>4.7</v>
      </c>
      <c r="E4" s="18">
        <v>5.2</v>
      </c>
      <c r="F4" s="9">
        <v>5.7</v>
      </c>
      <c r="G4" s="9">
        <v>6.2</v>
      </c>
      <c r="H4" s="9">
        <v>6.7</v>
      </c>
      <c r="I4" s="9">
        <v>7.2</v>
      </c>
      <c r="J4" s="9">
        <v>7.7</v>
      </c>
      <c r="K4" s="10">
        <v>8.2</v>
      </c>
    </row>
    <row r="5" spans="2:11" ht="12.75">
      <c r="B5" s="16">
        <v>10</v>
      </c>
      <c r="C5" s="1">
        <v>7</v>
      </c>
      <c r="D5" s="1"/>
      <c r="E5" s="1"/>
      <c r="F5" s="1"/>
      <c r="G5" s="1"/>
      <c r="H5" s="1"/>
      <c r="I5" s="1"/>
      <c r="J5" s="1"/>
      <c r="K5" s="2"/>
    </row>
    <row r="6" spans="2:11" ht="12.75">
      <c r="B6" s="16">
        <v>20</v>
      </c>
      <c r="C6" s="1">
        <v>9</v>
      </c>
      <c r="D6" s="1"/>
      <c r="E6" s="1"/>
      <c r="F6" s="1"/>
      <c r="G6" s="1"/>
      <c r="H6" s="1"/>
      <c r="I6" s="1"/>
      <c r="J6" s="1"/>
      <c r="K6" s="2"/>
    </row>
    <row r="7" spans="2:11" ht="12.75">
      <c r="B7" s="16">
        <v>40</v>
      </c>
      <c r="C7" s="3">
        <v>9</v>
      </c>
      <c r="D7" s="3">
        <v>2</v>
      </c>
      <c r="E7" s="3"/>
      <c r="F7" s="3"/>
      <c r="G7" s="3"/>
      <c r="H7" s="3"/>
      <c r="I7" s="3"/>
      <c r="J7" s="3"/>
      <c r="K7" s="4"/>
    </row>
    <row r="8" spans="2:11" ht="12.75">
      <c r="B8" s="16">
        <v>50</v>
      </c>
      <c r="C8" s="3">
        <v>9</v>
      </c>
      <c r="D8" s="3">
        <v>2</v>
      </c>
      <c r="E8" s="3"/>
      <c r="F8" s="3"/>
      <c r="G8" s="3"/>
      <c r="H8" s="3"/>
      <c r="I8" s="3"/>
      <c r="J8" s="3"/>
      <c r="K8" s="4"/>
    </row>
    <row r="9" spans="2:11" ht="12.75">
      <c r="B9" s="16">
        <v>100</v>
      </c>
      <c r="C9" s="5"/>
      <c r="D9" s="5"/>
      <c r="E9" s="3"/>
      <c r="F9" s="3"/>
      <c r="G9" s="3">
        <v>1</v>
      </c>
      <c r="H9" s="3"/>
      <c r="I9" s="3"/>
      <c r="J9" s="3"/>
      <c r="K9" s="4"/>
    </row>
    <row r="10" spans="2:11" ht="12.75">
      <c r="B10" s="17">
        <v>1000</v>
      </c>
      <c r="C10" s="6"/>
      <c r="D10" s="6"/>
      <c r="E10" s="6"/>
      <c r="F10" s="6"/>
      <c r="G10" s="6"/>
      <c r="H10" s="7"/>
      <c r="I10" s="7">
        <v>2</v>
      </c>
      <c r="J10" s="7">
        <v>2</v>
      </c>
      <c r="K10" s="8"/>
    </row>
    <row r="12" ht="12.75">
      <c r="B12" t="s">
        <v>17</v>
      </c>
    </row>
    <row r="14" spans="2:11" ht="12.75">
      <c r="B14" s="15" t="s">
        <v>1</v>
      </c>
      <c r="C14" s="12"/>
      <c r="D14" s="12"/>
      <c r="E14" s="12"/>
      <c r="F14" s="12" t="s">
        <v>0</v>
      </c>
      <c r="G14" s="12"/>
      <c r="H14" s="12"/>
      <c r="I14" s="12"/>
      <c r="J14" s="12"/>
      <c r="K14" s="13"/>
    </row>
    <row r="15" spans="2:11" ht="12.75">
      <c r="B15" s="15" t="s">
        <v>2</v>
      </c>
      <c r="C15" s="9">
        <v>4.2</v>
      </c>
      <c r="D15" s="9">
        <v>4.7</v>
      </c>
      <c r="E15" s="18">
        <v>5.2</v>
      </c>
      <c r="F15" s="9">
        <v>5.7</v>
      </c>
      <c r="G15" s="9">
        <v>6.2</v>
      </c>
      <c r="H15" s="9">
        <v>6.7</v>
      </c>
      <c r="I15" s="9">
        <v>7.2</v>
      </c>
      <c r="J15" s="9">
        <v>7.7</v>
      </c>
      <c r="K15" s="10">
        <v>8.2</v>
      </c>
    </row>
    <row r="16" spans="2:11" ht="12.75">
      <c r="B16" s="16">
        <v>10</v>
      </c>
      <c r="C16" s="1">
        <f>C5/$B5</f>
        <v>0.7</v>
      </c>
      <c r="D16" s="1"/>
      <c r="E16" s="1"/>
      <c r="F16" s="1"/>
      <c r="G16" s="1"/>
      <c r="H16" s="1"/>
      <c r="I16" s="1"/>
      <c r="J16" s="1"/>
      <c r="K16" s="2"/>
    </row>
    <row r="17" spans="2:11" ht="12.75">
      <c r="B17" s="16">
        <v>20</v>
      </c>
      <c r="C17" s="1">
        <f>C6/$B6</f>
        <v>0.45</v>
      </c>
      <c r="D17" s="1"/>
      <c r="E17" s="1"/>
      <c r="F17" s="1"/>
      <c r="G17" s="1"/>
      <c r="H17" s="1"/>
      <c r="I17" s="1"/>
      <c r="J17" s="1"/>
      <c r="K17" s="2"/>
    </row>
    <row r="18" spans="2:11" ht="12.75">
      <c r="B18" s="16">
        <v>40</v>
      </c>
      <c r="C18" s="1">
        <f>C7/$B7</f>
        <v>0.225</v>
      </c>
      <c r="D18" s="1">
        <f>D7/$B7</f>
        <v>0.05</v>
      </c>
      <c r="E18" s="1"/>
      <c r="F18" s="3"/>
      <c r="G18" s="1"/>
      <c r="H18" s="1"/>
      <c r="I18" s="3"/>
      <c r="J18" s="3"/>
      <c r="K18" s="4"/>
    </row>
    <row r="19" spans="2:11" ht="12.75">
      <c r="B19" s="16">
        <v>50</v>
      </c>
      <c r="C19" s="1">
        <f>C8/$B8</f>
        <v>0.18</v>
      </c>
      <c r="D19" s="1">
        <f>D8/$B8</f>
        <v>0.04</v>
      </c>
      <c r="E19" s="1"/>
      <c r="F19" s="3"/>
      <c r="G19" s="1"/>
      <c r="H19" s="1"/>
      <c r="I19" s="1"/>
      <c r="J19" s="1"/>
      <c r="K19" s="4"/>
    </row>
    <row r="20" spans="2:11" ht="12.75">
      <c r="B20" s="16">
        <v>100</v>
      </c>
      <c r="C20" s="5"/>
      <c r="D20" s="5"/>
      <c r="E20" s="1"/>
      <c r="F20" s="1"/>
      <c r="G20" s="1">
        <f>G9/$B9</f>
        <v>0.01</v>
      </c>
      <c r="H20" s="1"/>
      <c r="I20" s="1"/>
      <c r="J20" s="1"/>
      <c r="K20" s="4"/>
    </row>
    <row r="21" spans="2:11" ht="12.75">
      <c r="B21" s="17">
        <v>1000</v>
      </c>
      <c r="C21" s="6"/>
      <c r="D21" s="6"/>
      <c r="E21" s="6"/>
      <c r="F21" s="6"/>
      <c r="G21" s="6"/>
      <c r="H21" s="18"/>
      <c r="I21" s="18">
        <f>I10/$B10</f>
        <v>0.002</v>
      </c>
      <c r="J21" s="7">
        <f>J10/B10</f>
        <v>0.002</v>
      </c>
      <c r="K21" s="8"/>
    </row>
    <row r="23" ht="12.75">
      <c r="B23" t="s">
        <v>18</v>
      </c>
    </row>
    <row r="25" spans="3:11" ht="12.75">
      <c r="C25" s="11"/>
      <c r="D25" s="12"/>
      <c r="E25" s="12"/>
      <c r="F25" s="12" t="s">
        <v>0</v>
      </c>
      <c r="G25" s="12"/>
      <c r="H25" s="12"/>
      <c r="I25" s="12"/>
      <c r="J25" s="12"/>
      <c r="K25" s="13"/>
    </row>
    <row r="26" spans="3:11" ht="12.75">
      <c r="C26" s="20">
        <v>4.2</v>
      </c>
      <c r="D26" s="9">
        <v>4.7</v>
      </c>
      <c r="E26" s="18">
        <v>5.2</v>
      </c>
      <c r="F26" s="9">
        <v>5.7</v>
      </c>
      <c r="G26" s="9">
        <v>6.2</v>
      </c>
      <c r="H26" s="9">
        <v>6.7</v>
      </c>
      <c r="I26" s="9">
        <v>7.2</v>
      </c>
      <c r="J26" s="9">
        <v>7.7</v>
      </c>
      <c r="K26" s="10">
        <v>8.2</v>
      </c>
    </row>
    <row r="27" spans="3:11" ht="12.75">
      <c r="C27" s="21">
        <f>MAX(C16:C21)</f>
        <v>0.7</v>
      </c>
      <c r="D27" s="22">
        <v>0.4</v>
      </c>
      <c r="E27" s="22"/>
      <c r="F27" s="22"/>
      <c r="G27" s="22">
        <v>0.03</v>
      </c>
      <c r="H27" s="22"/>
      <c r="I27" s="22"/>
      <c r="J27" s="22"/>
      <c r="K27" s="23"/>
    </row>
    <row r="28" spans="3:11" ht="12.75">
      <c r="C28" s="11">
        <f>672.14*EXP(-1.61*C26)</f>
        <v>0.7776075256445625</v>
      </c>
      <c r="D28" s="11">
        <f aca="true" t="shared" si="0" ref="D28:K28">672.14*EXP(-1.61*D26)</f>
        <v>0.3476589363173788</v>
      </c>
      <c r="E28" s="11">
        <f t="shared" si="0"/>
        <v>0.15543411298796814</v>
      </c>
      <c r="F28" s="11">
        <f t="shared" si="0"/>
        <v>0.06949271529238343</v>
      </c>
      <c r="G28" s="11">
        <f t="shared" si="0"/>
        <v>0.031069353991051398</v>
      </c>
      <c r="H28" s="11">
        <f t="shared" si="0"/>
        <v>0.013890733055397841</v>
      </c>
      <c r="I28" s="11">
        <f t="shared" si="0"/>
        <v>0.006210379040127336</v>
      </c>
      <c r="J28" s="11">
        <f t="shared" si="0"/>
        <v>0.0027765854881982178</v>
      </c>
      <c r="K28" s="25">
        <f t="shared" si="0"/>
        <v>0.00124137784883334</v>
      </c>
    </row>
    <row r="30" ht="12.75">
      <c r="B30" t="s">
        <v>19</v>
      </c>
    </row>
    <row r="32" ht="12.75">
      <c r="B32" t="s">
        <v>76</v>
      </c>
    </row>
    <row r="33" ht="12.75">
      <c r="B33" t="s">
        <v>77</v>
      </c>
    </row>
    <row r="34" spans="3:11" ht="12.75">
      <c r="C34" s="14"/>
      <c r="D34" s="14"/>
      <c r="E34" s="14"/>
      <c r="F34" s="14"/>
      <c r="G34" s="14"/>
      <c r="H34" s="14"/>
      <c r="I34" s="14"/>
      <c r="J34" s="14"/>
      <c r="K34" s="14"/>
    </row>
    <row r="35" spans="3:11" ht="12.75">
      <c r="C35" s="1"/>
      <c r="D35" s="1"/>
      <c r="E35" s="1"/>
      <c r="F35" s="1"/>
      <c r="G35" s="1"/>
      <c r="H35" s="1"/>
      <c r="I35" s="1"/>
      <c r="J35" s="1"/>
      <c r="K35" s="1"/>
    </row>
    <row r="52" ht="12.75">
      <c r="B52" t="s">
        <v>30</v>
      </c>
    </row>
    <row r="53" ht="12.75">
      <c r="B53" t="s">
        <v>31</v>
      </c>
    </row>
  </sheetData>
  <printOptions/>
  <pageMargins left="0.75" right="0.75" top="1" bottom="1" header="0.5" footer="0.5"/>
  <pageSetup horizontalDpi="240" verticalDpi="24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K53"/>
  <sheetViews>
    <sheetView workbookViewId="0" topLeftCell="A20">
      <selection activeCell="A31" sqref="A31"/>
    </sheetView>
  </sheetViews>
  <sheetFormatPr defaultColWidth="9.140625" defaultRowHeight="12.75"/>
  <cols>
    <col min="1" max="12" width="6.7109375" style="0" customWidth="1"/>
  </cols>
  <sheetData>
    <row r="1" ht="15.75">
      <c r="D1" s="19" t="s">
        <v>8</v>
      </c>
    </row>
    <row r="2" spans="2:11" ht="12.75"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2:11" ht="12.75">
      <c r="B3" s="15" t="s">
        <v>1</v>
      </c>
      <c r="C3" s="12"/>
      <c r="D3" s="12"/>
      <c r="E3" s="12"/>
      <c r="F3" s="12" t="s">
        <v>0</v>
      </c>
      <c r="G3" s="12"/>
      <c r="H3" s="12"/>
      <c r="I3" s="12"/>
      <c r="J3" s="12"/>
      <c r="K3" s="13"/>
    </row>
    <row r="4" spans="2:11" ht="12.75">
      <c r="B4" s="15" t="s">
        <v>2</v>
      </c>
      <c r="C4" s="9">
        <v>4.2</v>
      </c>
      <c r="D4" s="9">
        <v>4.7</v>
      </c>
      <c r="E4" s="18">
        <v>5.2</v>
      </c>
      <c r="F4" s="9">
        <v>5.7</v>
      </c>
      <c r="G4" s="9">
        <v>6.2</v>
      </c>
      <c r="H4" s="9">
        <v>6.7</v>
      </c>
      <c r="I4" s="9">
        <v>7.2</v>
      </c>
      <c r="J4" s="9">
        <v>7.7</v>
      </c>
      <c r="K4" s="10">
        <v>8.2</v>
      </c>
    </row>
    <row r="5" spans="2:11" ht="12.75">
      <c r="B5" s="16">
        <v>10</v>
      </c>
      <c r="C5" s="1">
        <v>8</v>
      </c>
      <c r="D5" s="1">
        <v>5</v>
      </c>
      <c r="E5" s="1">
        <v>2</v>
      </c>
      <c r="F5" s="1"/>
      <c r="G5" s="1"/>
      <c r="H5" s="1"/>
      <c r="I5" s="1"/>
      <c r="J5" s="1"/>
      <c r="K5" s="2"/>
    </row>
    <row r="6" spans="2:11" ht="12.75">
      <c r="B6" s="16">
        <v>20</v>
      </c>
      <c r="C6" s="1">
        <v>9</v>
      </c>
      <c r="D6" s="1">
        <v>7</v>
      </c>
      <c r="E6" s="1">
        <v>3</v>
      </c>
      <c r="F6" s="1"/>
      <c r="G6" s="1">
        <v>1</v>
      </c>
      <c r="H6" s="1"/>
      <c r="I6" s="1"/>
      <c r="J6" s="1"/>
      <c r="K6" s="2"/>
    </row>
    <row r="7" spans="2:11" ht="12.75">
      <c r="B7" s="16">
        <v>40</v>
      </c>
      <c r="C7" s="3">
        <v>10</v>
      </c>
      <c r="D7" s="3">
        <v>9</v>
      </c>
      <c r="E7" s="3">
        <v>4</v>
      </c>
      <c r="F7" s="3"/>
      <c r="G7" s="3">
        <v>1</v>
      </c>
      <c r="H7" s="3"/>
      <c r="I7" s="3"/>
      <c r="J7" s="3"/>
      <c r="K7" s="4"/>
    </row>
    <row r="8" spans="2:11" ht="12.75">
      <c r="B8" s="16">
        <v>50</v>
      </c>
      <c r="C8" s="3">
        <v>10</v>
      </c>
      <c r="D8" s="3">
        <v>9</v>
      </c>
      <c r="E8" s="3">
        <v>4</v>
      </c>
      <c r="F8" s="3">
        <v>1</v>
      </c>
      <c r="G8" s="3">
        <v>1</v>
      </c>
      <c r="H8" s="3"/>
      <c r="I8" s="3"/>
      <c r="J8" s="3"/>
      <c r="K8" s="4"/>
    </row>
    <row r="9" spans="2:11" ht="12.75">
      <c r="B9" s="16">
        <v>100</v>
      </c>
      <c r="C9" s="5"/>
      <c r="D9" s="5"/>
      <c r="E9" s="3">
        <v>5</v>
      </c>
      <c r="F9" s="3">
        <v>1</v>
      </c>
      <c r="G9" s="3">
        <v>1</v>
      </c>
      <c r="H9" s="3"/>
      <c r="I9" s="3"/>
      <c r="J9" s="3"/>
      <c r="K9" s="4"/>
    </row>
    <row r="10" spans="2:11" ht="12.75">
      <c r="B10" s="17">
        <v>1000</v>
      </c>
      <c r="C10" s="6"/>
      <c r="D10" s="6"/>
      <c r="E10" s="6"/>
      <c r="F10" s="6"/>
      <c r="G10" s="6"/>
      <c r="H10" s="7"/>
      <c r="I10" s="7"/>
      <c r="J10" s="7"/>
      <c r="K10" s="8"/>
    </row>
    <row r="12" ht="12.75">
      <c r="B12" t="s">
        <v>17</v>
      </c>
    </row>
    <row r="14" spans="2:11" ht="12.75">
      <c r="B14" s="15" t="s">
        <v>1</v>
      </c>
      <c r="C14" s="12"/>
      <c r="D14" s="12"/>
      <c r="E14" s="12"/>
      <c r="F14" s="12" t="s">
        <v>0</v>
      </c>
      <c r="G14" s="12"/>
      <c r="H14" s="12"/>
      <c r="I14" s="12"/>
      <c r="J14" s="12"/>
      <c r="K14" s="13"/>
    </row>
    <row r="15" spans="2:11" ht="12.75">
      <c r="B15" s="15" t="s">
        <v>2</v>
      </c>
      <c r="C15" s="9">
        <v>4.2</v>
      </c>
      <c r="D15" s="9">
        <v>4.7</v>
      </c>
      <c r="E15" s="18">
        <v>5.2</v>
      </c>
      <c r="F15" s="9">
        <v>5.7</v>
      </c>
      <c r="G15" s="9">
        <v>6.2</v>
      </c>
      <c r="H15" s="9">
        <v>6.7</v>
      </c>
      <c r="I15" s="9">
        <v>7.2</v>
      </c>
      <c r="J15" s="9">
        <v>7.7</v>
      </c>
      <c r="K15" s="10">
        <v>8.2</v>
      </c>
    </row>
    <row r="16" spans="2:11" ht="12.75">
      <c r="B16" s="16">
        <v>10</v>
      </c>
      <c r="C16" s="1">
        <f aca="true" t="shared" si="0" ref="C16:D19">C5/$B5</f>
        <v>0.8</v>
      </c>
      <c r="D16" s="1">
        <f t="shared" si="0"/>
        <v>0.5</v>
      </c>
      <c r="E16" s="1">
        <f>E5/B5</f>
        <v>0.2</v>
      </c>
      <c r="F16" s="1"/>
      <c r="G16" s="1"/>
      <c r="H16" s="1"/>
      <c r="I16" s="1"/>
      <c r="J16" s="1"/>
      <c r="K16" s="2"/>
    </row>
    <row r="17" spans="2:11" ht="12.75">
      <c r="B17" s="16">
        <v>20</v>
      </c>
      <c r="C17" s="1">
        <f t="shared" si="0"/>
        <v>0.45</v>
      </c>
      <c r="D17" s="1">
        <f t="shared" si="0"/>
        <v>0.35</v>
      </c>
      <c r="E17" s="1">
        <f>E6/$B6</f>
        <v>0.15</v>
      </c>
      <c r="F17" s="1"/>
      <c r="G17" s="1">
        <f>G6/$B6</f>
        <v>0.05</v>
      </c>
      <c r="H17" s="1"/>
      <c r="I17" s="1"/>
      <c r="J17" s="1"/>
      <c r="K17" s="2"/>
    </row>
    <row r="18" spans="2:11" ht="12.75">
      <c r="B18" s="16">
        <v>40</v>
      </c>
      <c r="C18" s="1">
        <f t="shared" si="0"/>
        <v>0.25</v>
      </c>
      <c r="D18" s="1">
        <f t="shared" si="0"/>
        <v>0.225</v>
      </c>
      <c r="E18" s="1">
        <f>E7/$B7</f>
        <v>0.1</v>
      </c>
      <c r="F18" s="3"/>
      <c r="G18" s="1">
        <f>G7/$B7</f>
        <v>0.025</v>
      </c>
      <c r="H18" s="1"/>
      <c r="I18" s="3"/>
      <c r="J18" s="3"/>
      <c r="K18" s="4"/>
    </row>
    <row r="19" spans="2:11" ht="12.75">
      <c r="B19" s="16">
        <v>50</v>
      </c>
      <c r="C19" s="1">
        <f t="shared" si="0"/>
        <v>0.2</v>
      </c>
      <c r="D19" s="1">
        <f t="shared" si="0"/>
        <v>0.18</v>
      </c>
      <c r="E19" s="1">
        <f>E8/$B8</f>
        <v>0.08</v>
      </c>
      <c r="F19" s="3">
        <f>F8/B8</f>
        <v>0.02</v>
      </c>
      <c r="G19" s="1">
        <f>G8/$B8</f>
        <v>0.02</v>
      </c>
      <c r="H19" s="1"/>
      <c r="I19" s="1"/>
      <c r="J19" s="1"/>
      <c r="K19" s="4"/>
    </row>
    <row r="20" spans="2:11" ht="12.75">
      <c r="B20" s="16">
        <v>100</v>
      </c>
      <c r="C20" s="5"/>
      <c r="D20" s="5"/>
      <c r="E20" s="1">
        <f>E9/$B9</f>
        <v>0.05</v>
      </c>
      <c r="F20" s="1">
        <f>F9/$B9</f>
        <v>0.01</v>
      </c>
      <c r="G20" s="1">
        <f>G9/$B9</f>
        <v>0.01</v>
      </c>
      <c r="H20" s="1"/>
      <c r="I20" s="1"/>
      <c r="J20" s="1"/>
      <c r="K20" s="4"/>
    </row>
    <row r="21" spans="2:11" ht="12.75">
      <c r="B21" s="17">
        <v>1000</v>
      </c>
      <c r="C21" s="6"/>
      <c r="D21" s="6"/>
      <c r="E21" s="6"/>
      <c r="F21" s="6"/>
      <c r="G21" s="6"/>
      <c r="H21" s="18"/>
      <c r="I21" s="18"/>
      <c r="J21" s="7"/>
      <c r="K21" s="8"/>
    </row>
    <row r="23" ht="12.75">
      <c r="B23" t="s">
        <v>18</v>
      </c>
    </row>
    <row r="25" spans="3:11" ht="12.75">
      <c r="C25" s="11"/>
      <c r="D25" s="12"/>
      <c r="E25" s="12"/>
      <c r="F25" s="12" t="s">
        <v>0</v>
      </c>
      <c r="G25" s="12"/>
      <c r="H25" s="12"/>
      <c r="I25" s="12"/>
      <c r="J25" s="12"/>
      <c r="K25" s="13"/>
    </row>
    <row r="26" spans="3:11" ht="12.75">
      <c r="C26" s="20">
        <v>4.2</v>
      </c>
      <c r="D26" s="9">
        <v>4.7</v>
      </c>
      <c r="E26" s="18">
        <v>5.2</v>
      </c>
      <c r="F26" s="9">
        <v>5.7</v>
      </c>
      <c r="G26" s="9">
        <v>6.2</v>
      </c>
      <c r="H26" s="9">
        <v>6.7</v>
      </c>
      <c r="I26" s="9">
        <v>7.2</v>
      </c>
      <c r="J26" s="9">
        <v>7.7</v>
      </c>
      <c r="K26" s="10">
        <v>8.2</v>
      </c>
    </row>
    <row r="27" spans="3:11" ht="12.75">
      <c r="C27" s="21">
        <f>MAX(C16:C21)</f>
        <v>0.8</v>
      </c>
      <c r="D27" s="22">
        <f>MAX(D16:D21)</f>
        <v>0.5</v>
      </c>
      <c r="E27" s="22">
        <f>MAX(E16:E21)</f>
        <v>0.2</v>
      </c>
      <c r="F27" s="22"/>
      <c r="G27" s="22">
        <f>MAX(G16:G21)</f>
        <v>0.05</v>
      </c>
      <c r="H27" s="22"/>
      <c r="I27" s="22"/>
      <c r="J27" s="22"/>
      <c r="K27" s="23"/>
    </row>
    <row r="28" spans="3:11" ht="12.75">
      <c r="C28" s="11">
        <f>350.98*EXP(-1.442*C26)</f>
        <v>0.8222829200120186</v>
      </c>
      <c r="D28" s="11">
        <f aca="true" t="shared" si="1" ref="D28:K28">350.98*EXP(-1.442*D26)</f>
        <v>0.3998480183441916</v>
      </c>
      <c r="E28" s="11">
        <f t="shared" si="1"/>
        <v>0.194432395326222</v>
      </c>
      <c r="F28" s="11">
        <f t="shared" si="1"/>
        <v>0.09454581395411692</v>
      </c>
      <c r="G28" s="11">
        <f t="shared" si="1"/>
        <v>0.04597439084803041</v>
      </c>
      <c r="H28" s="11">
        <f t="shared" si="1"/>
        <v>0.022355771508543083</v>
      </c>
      <c r="I28" s="11">
        <f t="shared" si="1"/>
        <v>0.010870845932341435</v>
      </c>
      <c r="J28" s="11">
        <f t="shared" si="1"/>
        <v>0.005286120017801424</v>
      </c>
      <c r="K28" s="25">
        <f t="shared" si="1"/>
        <v>0.0025704590991827633</v>
      </c>
    </row>
    <row r="30" ht="12.75">
      <c r="B30" t="s">
        <v>19</v>
      </c>
    </row>
    <row r="32" ht="12.75">
      <c r="B32" t="s">
        <v>74</v>
      </c>
    </row>
    <row r="33" ht="12.75">
      <c r="B33" t="s">
        <v>75</v>
      </c>
    </row>
    <row r="34" spans="3:11" ht="12.75">
      <c r="C34" s="14"/>
      <c r="D34" s="14"/>
      <c r="E34" s="14"/>
      <c r="F34" s="14"/>
      <c r="G34" s="14"/>
      <c r="H34" s="14"/>
      <c r="I34" s="14"/>
      <c r="J34" s="14"/>
      <c r="K34" s="14"/>
    </row>
    <row r="35" spans="3:11" ht="12.75">
      <c r="C35" s="1"/>
      <c r="D35" s="1"/>
      <c r="E35" s="1"/>
      <c r="F35" s="1"/>
      <c r="G35" s="1"/>
      <c r="H35" s="1"/>
      <c r="I35" s="1"/>
      <c r="J35" s="1"/>
      <c r="K35" s="1"/>
    </row>
    <row r="52" ht="12.75">
      <c r="B52" t="s">
        <v>28</v>
      </c>
    </row>
    <row r="53" ht="12.75">
      <c r="B53" t="s">
        <v>29</v>
      </c>
    </row>
  </sheetData>
  <printOptions/>
  <pageMargins left="0.75" right="0.75" top="1" bottom="1" header="0.5" footer="0.5"/>
  <pageSetup horizontalDpi="240" verticalDpi="24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K53"/>
  <sheetViews>
    <sheetView workbookViewId="0" topLeftCell="A16">
      <selection activeCell="K32" sqref="K32"/>
    </sheetView>
  </sheetViews>
  <sheetFormatPr defaultColWidth="9.140625" defaultRowHeight="12.75"/>
  <cols>
    <col min="1" max="12" width="6.7109375" style="0" customWidth="1"/>
  </cols>
  <sheetData>
    <row r="1" ht="15.75">
      <c r="D1" s="19" t="s">
        <v>7</v>
      </c>
    </row>
    <row r="2" spans="2:11" ht="12.75"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2:11" ht="12.75">
      <c r="B3" s="15" t="s">
        <v>1</v>
      </c>
      <c r="C3" s="12"/>
      <c r="D3" s="12"/>
      <c r="E3" s="12"/>
      <c r="F3" s="12" t="s">
        <v>0</v>
      </c>
      <c r="G3" s="12"/>
      <c r="H3" s="12"/>
      <c r="I3" s="12"/>
      <c r="J3" s="12"/>
      <c r="K3" s="13"/>
    </row>
    <row r="4" spans="2:11" ht="12.75">
      <c r="B4" s="15" t="s">
        <v>2</v>
      </c>
      <c r="C4" s="9">
        <v>4.2</v>
      </c>
      <c r="D4" s="9">
        <v>4.7</v>
      </c>
      <c r="E4" s="18">
        <v>5.2</v>
      </c>
      <c r="F4" s="9">
        <v>5.7</v>
      </c>
      <c r="G4" s="9">
        <v>6.2</v>
      </c>
      <c r="H4" s="9">
        <v>6.7</v>
      </c>
      <c r="I4" s="9">
        <v>7.2</v>
      </c>
      <c r="J4" s="9">
        <v>7.7</v>
      </c>
      <c r="K4" s="10">
        <v>8.2</v>
      </c>
    </row>
    <row r="5" spans="2:11" ht="12.75">
      <c r="B5" s="16">
        <v>10</v>
      </c>
      <c r="C5" s="1">
        <v>12</v>
      </c>
      <c r="D5" s="1"/>
      <c r="E5" s="1"/>
      <c r="F5" s="1"/>
      <c r="G5" s="1"/>
      <c r="H5" s="1"/>
      <c r="I5" s="1"/>
      <c r="J5" s="1"/>
      <c r="K5" s="2"/>
    </row>
    <row r="6" spans="2:11" ht="12.75">
      <c r="B6" s="16">
        <v>20</v>
      </c>
      <c r="C6" s="1">
        <v>19</v>
      </c>
      <c r="D6" s="1">
        <v>3</v>
      </c>
      <c r="E6" s="1">
        <v>2</v>
      </c>
      <c r="F6" s="1"/>
      <c r="G6" s="1">
        <v>1</v>
      </c>
      <c r="H6" s="1"/>
      <c r="I6" s="1"/>
      <c r="J6" s="1"/>
      <c r="K6" s="2"/>
    </row>
    <row r="7" spans="2:11" ht="12.75">
      <c r="B7" s="16">
        <v>40</v>
      </c>
      <c r="C7" s="3">
        <v>19</v>
      </c>
      <c r="D7" s="3">
        <v>3</v>
      </c>
      <c r="E7" s="3">
        <v>2</v>
      </c>
      <c r="F7" s="3"/>
      <c r="G7" s="3">
        <v>1</v>
      </c>
      <c r="H7" s="3"/>
      <c r="I7" s="3"/>
      <c r="J7" s="3"/>
      <c r="K7" s="4"/>
    </row>
    <row r="8" spans="2:11" ht="12.75">
      <c r="B8" s="16">
        <v>50</v>
      </c>
      <c r="C8" s="3">
        <v>19</v>
      </c>
      <c r="D8" s="3">
        <v>3</v>
      </c>
      <c r="E8" s="3">
        <v>2</v>
      </c>
      <c r="F8" s="3"/>
      <c r="G8" s="3">
        <v>1</v>
      </c>
      <c r="H8" s="3"/>
      <c r="I8" s="3"/>
      <c r="J8" s="3"/>
      <c r="K8" s="4"/>
    </row>
    <row r="9" spans="2:11" ht="12.75">
      <c r="B9" s="16">
        <v>100</v>
      </c>
      <c r="C9" s="5"/>
      <c r="D9" s="5"/>
      <c r="E9" s="3">
        <v>3</v>
      </c>
      <c r="F9" s="3"/>
      <c r="G9" s="3">
        <v>1</v>
      </c>
      <c r="H9" s="3"/>
      <c r="I9" s="3"/>
      <c r="J9" s="3"/>
      <c r="K9" s="4"/>
    </row>
    <row r="10" spans="2:11" ht="12.75">
      <c r="B10" s="17">
        <v>1000</v>
      </c>
      <c r="C10" s="6"/>
      <c r="D10" s="6"/>
      <c r="E10" s="6"/>
      <c r="F10" s="6"/>
      <c r="G10" s="6"/>
      <c r="H10" s="7"/>
      <c r="I10" s="7"/>
      <c r="J10" s="7"/>
      <c r="K10" s="8"/>
    </row>
    <row r="12" ht="12.75">
      <c r="B12" t="s">
        <v>17</v>
      </c>
    </row>
    <row r="14" spans="2:11" ht="12.75">
      <c r="B14" s="15" t="s">
        <v>1</v>
      </c>
      <c r="C14" s="12"/>
      <c r="D14" s="12"/>
      <c r="E14" s="12"/>
      <c r="F14" s="12" t="s">
        <v>0</v>
      </c>
      <c r="G14" s="12"/>
      <c r="H14" s="12"/>
      <c r="I14" s="12"/>
      <c r="J14" s="12"/>
      <c r="K14" s="13"/>
    </row>
    <row r="15" spans="2:11" ht="12.75">
      <c r="B15" s="15" t="s">
        <v>2</v>
      </c>
      <c r="C15" s="9">
        <v>4.2</v>
      </c>
      <c r="D15" s="9">
        <v>4.7</v>
      </c>
      <c r="E15" s="18">
        <v>5.2</v>
      </c>
      <c r="F15" s="9">
        <v>5.7</v>
      </c>
      <c r="G15" s="9">
        <v>6.2</v>
      </c>
      <c r="H15" s="9">
        <v>6.7</v>
      </c>
      <c r="I15" s="9">
        <v>7.2</v>
      </c>
      <c r="J15" s="9">
        <v>7.7</v>
      </c>
      <c r="K15" s="10">
        <v>8.2</v>
      </c>
    </row>
    <row r="16" spans="2:11" ht="12.75">
      <c r="B16" s="16">
        <v>10</v>
      </c>
      <c r="C16" s="1">
        <f>C5/$B5</f>
        <v>1.2</v>
      </c>
      <c r="D16" s="1"/>
      <c r="E16" s="1"/>
      <c r="F16" s="1"/>
      <c r="G16" s="1"/>
      <c r="H16" s="1"/>
      <c r="I16" s="1"/>
      <c r="J16" s="1"/>
      <c r="K16" s="2"/>
    </row>
    <row r="17" spans="2:11" ht="12.75">
      <c r="B17" s="16">
        <v>20</v>
      </c>
      <c r="C17" s="1">
        <f>C6/$B6</f>
        <v>0.95</v>
      </c>
      <c r="D17" s="1">
        <f aca="true" t="shared" si="0" ref="D17:E19">D6/$B6</f>
        <v>0.15</v>
      </c>
      <c r="E17" s="1">
        <f t="shared" si="0"/>
        <v>0.1</v>
      </c>
      <c r="F17" s="1"/>
      <c r="G17" s="1">
        <f>G6/$B6</f>
        <v>0.05</v>
      </c>
      <c r="H17" s="1"/>
      <c r="I17" s="1"/>
      <c r="J17" s="1"/>
      <c r="K17" s="2"/>
    </row>
    <row r="18" spans="2:11" ht="12.75">
      <c r="B18" s="16">
        <v>40</v>
      </c>
      <c r="C18" s="1">
        <f>C7/$B7</f>
        <v>0.475</v>
      </c>
      <c r="D18" s="1">
        <f t="shared" si="0"/>
        <v>0.075</v>
      </c>
      <c r="E18" s="1">
        <f t="shared" si="0"/>
        <v>0.05</v>
      </c>
      <c r="F18" s="3"/>
      <c r="G18" s="1">
        <f>G7/$B7</f>
        <v>0.025</v>
      </c>
      <c r="H18" s="1"/>
      <c r="I18" s="3"/>
      <c r="J18" s="3"/>
      <c r="K18" s="4"/>
    </row>
    <row r="19" spans="2:11" ht="12.75">
      <c r="B19" s="16">
        <v>50</v>
      </c>
      <c r="C19" s="1">
        <f>C8/$B8</f>
        <v>0.38</v>
      </c>
      <c r="D19" s="1">
        <f t="shared" si="0"/>
        <v>0.06</v>
      </c>
      <c r="E19" s="1">
        <f t="shared" si="0"/>
        <v>0.04</v>
      </c>
      <c r="F19" s="3"/>
      <c r="G19" s="1">
        <f>G8/$B8</f>
        <v>0.02</v>
      </c>
      <c r="H19" s="1"/>
      <c r="I19" s="1"/>
      <c r="J19" s="1"/>
      <c r="K19" s="4"/>
    </row>
    <row r="20" spans="2:11" ht="12.75">
      <c r="B20" s="16">
        <v>100</v>
      </c>
      <c r="C20" s="5"/>
      <c r="D20" s="5"/>
      <c r="E20" s="1">
        <f>E9/$B9</f>
        <v>0.03</v>
      </c>
      <c r="F20" s="1"/>
      <c r="G20" s="1">
        <f>G9/$B9</f>
        <v>0.01</v>
      </c>
      <c r="H20" s="1"/>
      <c r="I20" s="1"/>
      <c r="J20" s="1"/>
      <c r="K20" s="4"/>
    </row>
    <row r="21" spans="2:11" ht="12.75">
      <c r="B21" s="17">
        <v>1000</v>
      </c>
      <c r="C21" s="6"/>
      <c r="D21" s="6"/>
      <c r="E21" s="6"/>
      <c r="F21" s="6"/>
      <c r="G21" s="6"/>
      <c r="H21" s="18"/>
      <c r="I21" s="18"/>
      <c r="J21" s="7"/>
      <c r="K21" s="8"/>
    </row>
    <row r="23" ht="12.75">
      <c r="B23" t="s">
        <v>18</v>
      </c>
    </row>
    <row r="25" spans="3:11" ht="12.75">
      <c r="C25" s="11"/>
      <c r="D25" s="12"/>
      <c r="E25" s="12"/>
      <c r="F25" s="12" t="s">
        <v>0</v>
      </c>
      <c r="G25" s="12"/>
      <c r="H25" s="12"/>
      <c r="I25" s="12"/>
      <c r="J25" s="12"/>
      <c r="K25" s="13"/>
    </row>
    <row r="26" spans="3:11" ht="12.75">
      <c r="C26" s="20">
        <v>4.2</v>
      </c>
      <c r="D26" s="9">
        <v>4.7</v>
      </c>
      <c r="E26" s="18">
        <v>5.2</v>
      </c>
      <c r="F26" s="9">
        <v>5.7</v>
      </c>
      <c r="G26" s="9">
        <v>6.2</v>
      </c>
      <c r="H26" s="9">
        <v>6.7</v>
      </c>
      <c r="I26" s="9">
        <v>7.2</v>
      </c>
      <c r="J26" s="9">
        <v>7.7</v>
      </c>
      <c r="K26" s="10">
        <v>8.2</v>
      </c>
    </row>
    <row r="27" spans="3:11" ht="12.75">
      <c r="C27" s="21">
        <f>MAX(C16:C21)</f>
        <v>1.2</v>
      </c>
      <c r="D27" s="22">
        <f>MAX(D16:D21)</f>
        <v>0.15</v>
      </c>
      <c r="E27" s="22">
        <f>MAX(E16:E21)</f>
        <v>0.1</v>
      </c>
      <c r="F27" s="22">
        <v>0.09</v>
      </c>
      <c r="G27" s="22">
        <f>MAX(G16:G21)</f>
        <v>0.05</v>
      </c>
      <c r="H27" s="22"/>
      <c r="I27" s="22"/>
      <c r="J27" s="22"/>
      <c r="K27" s="23"/>
    </row>
    <row r="28" spans="3:11" ht="12.75">
      <c r="C28" s="11">
        <f>191.98*EXP(-1.3734*C26)</f>
        <v>0.5999620954181772</v>
      </c>
      <c r="D28" s="12">
        <f aca="true" t="shared" si="1" ref="D28:K28">191.98*EXP(-1.3734*D26)</f>
        <v>0.30192132763491614</v>
      </c>
      <c r="E28" s="12">
        <f t="shared" si="1"/>
        <v>0.15193707865376688</v>
      </c>
      <c r="F28" s="12">
        <f t="shared" si="1"/>
        <v>0.07645990447470218</v>
      </c>
      <c r="G28" s="12">
        <f t="shared" si="1"/>
        <v>0.038477223888203585</v>
      </c>
      <c r="H28" s="12">
        <f t="shared" si="1"/>
        <v>0.019363047447081057</v>
      </c>
      <c r="I28" s="12">
        <f t="shared" si="1"/>
        <v>0.009744143899967226</v>
      </c>
      <c r="J28" s="12">
        <f t="shared" si="1"/>
        <v>0.004903584552109425</v>
      </c>
      <c r="K28" s="13">
        <f t="shared" si="1"/>
        <v>0.002467650489004694</v>
      </c>
    </row>
    <row r="30" ht="12.75">
      <c r="B30" t="s">
        <v>19</v>
      </c>
    </row>
    <row r="32" ht="12.75">
      <c r="B32" t="s">
        <v>72</v>
      </c>
    </row>
    <row r="33" ht="12.75">
      <c r="B33" t="s">
        <v>73</v>
      </c>
    </row>
    <row r="34" spans="3:11" ht="12.75">
      <c r="C34" s="14"/>
      <c r="D34" s="14"/>
      <c r="E34" s="14"/>
      <c r="F34" s="14"/>
      <c r="G34" s="14"/>
      <c r="H34" s="14"/>
      <c r="I34" s="14"/>
      <c r="J34" s="14"/>
      <c r="K34" s="14"/>
    </row>
    <row r="35" spans="3:11" ht="12.75">
      <c r="C35" s="1"/>
      <c r="D35" s="1"/>
      <c r="E35" s="1"/>
      <c r="F35" s="1"/>
      <c r="G35" s="1"/>
      <c r="H35" s="1"/>
      <c r="I35" s="1"/>
      <c r="J35" s="1"/>
      <c r="K35" s="1"/>
    </row>
    <row r="52" ht="12.75">
      <c r="B52" t="s">
        <v>26</v>
      </c>
    </row>
    <row r="53" ht="12.75">
      <c r="B53" t="s">
        <v>27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K53"/>
  <sheetViews>
    <sheetView workbookViewId="0" topLeftCell="A18">
      <selection activeCell="L33" sqref="L33"/>
    </sheetView>
  </sheetViews>
  <sheetFormatPr defaultColWidth="9.140625" defaultRowHeight="12.75"/>
  <cols>
    <col min="1" max="12" width="6.7109375" style="0" customWidth="1"/>
  </cols>
  <sheetData>
    <row r="1" ht="15.75">
      <c r="D1" s="19" t="s">
        <v>6</v>
      </c>
    </row>
    <row r="2" spans="2:11" ht="12.75"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2:11" ht="12.75">
      <c r="B3" s="15" t="s">
        <v>1</v>
      </c>
      <c r="C3" s="12"/>
      <c r="D3" s="12"/>
      <c r="E3" s="12"/>
      <c r="F3" s="12" t="s">
        <v>0</v>
      </c>
      <c r="G3" s="12"/>
      <c r="H3" s="12"/>
      <c r="I3" s="12"/>
      <c r="J3" s="12"/>
      <c r="K3" s="13"/>
    </row>
    <row r="4" spans="2:11" ht="12.75">
      <c r="B4" s="15" t="s">
        <v>2</v>
      </c>
      <c r="C4" s="9">
        <v>4.2</v>
      </c>
      <c r="D4" s="9">
        <v>4.7</v>
      </c>
      <c r="E4" s="18">
        <v>5.2</v>
      </c>
      <c r="F4" s="9">
        <v>5.7</v>
      </c>
      <c r="G4" s="9">
        <v>6.2</v>
      </c>
      <c r="H4" s="9">
        <v>6.7</v>
      </c>
      <c r="I4" s="9">
        <v>7.2</v>
      </c>
      <c r="J4" s="9">
        <v>7.7</v>
      </c>
      <c r="K4" s="10">
        <v>8.2</v>
      </c>
    </row>
    <row r="5" spans="2:11" ht="12.75">
      <c r="B5" s="16">
        <v>10</v>
      </c>
      <c r="C5" s="1"/>
      <c r="D5" s="1"/>
      <c r="E5" s="1">
        <v>1</v>
      </c>
      <c r="F5" s="1"/>
      <c r="G5" s="1"/>
      <c r="H5" s="1"/>
      <c r="I5" s="1"/>
      <c r="J5" s="1"/>
      <c r="K5" s="2"/>
    </row>
    <row r="6" spans="2:11" ht="12.75">
      <c r="B6" s="16">
        <v>20</v>
      </c>
      <c r="C6" s="1"/>
      <c r="D6" s="1"/>
      <c r="E6" s="1">
        <v>1</v>
      </c>
      <c r="F6" s="1"/>
      <c r="G6" s="1"/>
      <c r="H6" s="1"/>
      <c r="I6" s="1"/>
      <c r="J6" s="1"/>
      <c r="K6" s="2"/>
    </row>
    <row r="7" spans="2:11" ht="12.75">
      <c r="B7" s="16">
        <v>40</v>
      </c>
      <c r="C7" s="3"/>
      <c r="D7" s="3"/>
      <c r="E7" s="3">
        <v>1</v>
      </c>
      <c r="F7" s="3"/>
      <c r="G7" s="3"/>
      <c r="H7" s="3"/>
      <c r="I7" s="3"/>
      <c r="J7" s="3"/>
      <c r="K7" s="4"/>
    </row>
    <row r="8" spans="2:11" ht="12.75">
      <c r="B8" s="16">
        <v>50</v>
      </c>
      <c r="C8" s="3"/>
      <c r="D8" s="3"/>
      <c r="E8" s="3">
        <v>1</v>
      </c>
      <c r="F8" s="3"/>
      <c r="G8" s="3"/>
      <c r="H8" s="3"/>
      <c r="I8" s="3"/>
      <c r="J8" s="3"/>
      <c r="K8" s="4"/>
    </row>
    <row r="9" spans="2:11" ht="12.75">
      <c r="B9" s="16">
        <v>100</v>
      </c>
      <c r="C9" s="5"/>
      <c r="D9" s="5"/>
      <c r="E9" s="3">
        <v>1</v>
      </c>
      <c r="F9" s="3"/>
      <c r="G9" s="3">
        <v>1</v>
      </c>
      <c r="H9" s="3">
        <v>1</v>
      </c>
      <c r="I9" s="3"/>
      <c r="J9" s="3"/>
      <c r="K9" s="4"/>
    </row>
    <row r="10" spans="2:11" ht="12.75">
      <c r="B10" s="17">
        <v>1000</v>
      </c>
      <c r="C10" s="6"/>
      <c r="D10" s="6"/>
      <c r="E10" s="6"/>
      <c r="F10" s="6"/>
      <c r="G10" s="6"/>
      <c r="H10" s="7">
        <v>1</v>
      </c>
      <c r="I10" s="7"/>
      <c r="J10" s="7"/>
      <c r="K10" s="8"/>
    </row>
    <row r="12" ht="12.75">
      <c r="B12" t="s">
        <v>17</v>
      </c>
    </row>
    <row r="14" spans="2:11" ht="12.75">
      <c r="B14" s="15" t="s">
        <v>1</v>
      </c>
      <c r="C14" s="12"/>
      <c r="D14" s="12"/>
      <c r="E14" s="12"/>
      <c r="F14" s="12" t="s">
        <v>0</v>
      </c>
      <c r="G14" s="12"/>
      <c r="H14" s="12"/>
      <c r="I14" s="12"/>
      <c r="J14" s="12"/>
      <c r="K14" s="13"/>
    </row>
    <row r="15" spans="2:11" ht="12.75">
      <c r="B15" s="15" t="s">
        <v>2</v>
      </c>
      <c r="C15" s="9">
        <v>4.2</v>
      </c>
      <c r="D15" s="9">
        <v>4.7</v>
      </c>
      <c r="E15" s="18">
        <v>5.2</v>
      </c>
      <c r="F15" s="9">
        <v>5.7</v>
      </c>
      <c r="G15" s="9">
        <v>6.2</v>
      </c>
      <c r="H15" s="9">
        <v>6.7</v>
      </c>
      <c r="I15" s="9">
        <v>7.2</v>
      </c>
      <c r="J15" s="9">
        <v>7.7</v>
      </c>
      <c r="K15" s="10">
        <v>8.2</v>
      </c>
    </row>
    <row r="16" spans="2:11" ht="12.75">
      <c r="B16" s="16">
        <v>10</v>
      </c>
      <c r="C16" s="1"/>
      <c r="D16" s="1"/>
      <c r="E16" s="1">
        <f>E5/B5</f>
        <v>0.1</v>
      </c>
      <c r="F16" s="1"/>
      <c r="G16" s="1"/>
      <c r="H16" s="1"/>
      <c r="I16" s="1"/>
      <c r="J16" s="1"/>
      <c r="K16" s="2"/>
    </row>
    <row r="17" spans="2:11" ht="12.75">
      <c r="B17" s="16">
        <v>20</v>
      </c>
      <c r="C17" s="1"/>
      <c r="D17" s="1"/>
      <c r="E17" s="1">
        <f>E6/$B6</f>
        <v>0.05</v>
      </c>
      <c r="F17" s="1"/>
      <c r="G17" s="1"/>
      <c r="H17" s="1"/>
      <c r="I17" s="1"/>
      <c r="J17" s="1"/>
      <c r="K17" s="2"/>
    </row>
    <row r="18" spans="2:11" ht="12.75">
      <c r="B18" s="16">
        <v>40</v>
      </c>
      <c r="C18" s="1"/>
      <c r="D18" s="1"/>
      <c r="E18" s="1">
        <f>E7/$B7</f>
        <v>0.025</v>
      </c>
      <c r="F18" s="3"/>
      <c r="G18" s="1"/>
      <c r="H18" s="1"/>
      <c r="I18" s="3"/>
      <c r="J18" s="3"/>
      <c r="K18" s="4"/>
    </row>
    <row r="19" spans="2:11" ht="12.75">
      <c r="B19" s="16">
        <v>50</v>
      </c>
      <c r="C19" s="1"/>
      <c r="D19" s="1"/>
      <c r="E19" s="1">
        <f>E8/$B8</f>
        <v>0.02</v>
      </c>
      <c r="F19" s="3"/>
      <c r="G19" s="1"/>
      <c r="H19" s="1"/>
      <c r="I19" s="1"/>
      <c r="J19" s="1"/>
      <c r="K19" s="4"/>
    </row>
    <row r="20" spans="2:11" ht="12.75">
      <c r="B20" s="16">
        <v>100</v>
      </c>
      <c r="C20" s="5"/>
      <c r="D20" s="5"/>
      <c r="E20" s="1">
        <f>E9/$B9</f>
        <v>0.01</v>
      </c>
      <c r="F20" s="1"/>
      <c r="G20" s="1">
        <f>G9/$B9</f>
        <v>0.01</v>
      </c>
      <c r="H20" s="1">
        <f>H9/$B9</f>
        <v>0.01</v>
      </c>
      <c r="I20" s="1"/>
      <c r="J20" s="1"/>
      <c r="K20" s="4"/>
    </row>
    <row r="21" spans="2:11" ht="12.75">
      <c r="B21" s="17">
        <v>1000</v>
      </c>
      <c r="C21" s="6"/>
      <c r="D21" s="6"/>
      <c r="E21" s="6"/>
      <c r="F21" s="6"/>
      <c r="G21" s="6"/>
      <c r="H21" s="18">
        <f>H10/$B10</f>
        <v>0.001</v>
      </c>
      <c r="I21" s="18"/>
      <c r="J21" s="7"/>
      <c r="K21" s="8"/>
    </row>
    <row r="23" ht="12.75">
      <c r="B23" t="s">
        <v>18</v>
      </c>
    </row>
    <row r="25" spans="3:11" ht="12.75">
      <c r="C25" s="11"/>
      <c r="D25" s="12"/>
      <c r="E25" s="12"/>
      <c r="F25" s="12" t="s">
        <v>0</v>
      </c>
      <c r="G25" s="12"/>
      <c r="H25" s="12"/>
      <c r="I25" s="12"/>
      <c r="J25" s="12"/>
      <c r="K25" s="13"/>
    </row>
    <row r="26" spans="3:11" ht="12.75">
      <c r="C26" s="20">
        <v>4.2</v>
      </c>
      <c r="D26" s="9">
        <v>4.7</v>
      </c>
      <c r="E26" s="18">
        <v>5.2</v>
      </c>
      <c r="F26" s="9">
        <v>5.7</v>
      </c>
      <c r="G26" s="9">
        <v>6.2</v>
      </c>
      <c r="H26" s="9">
        <v>6.7</v>
      </c>
      <c r="I26" s="9">
        <v>7.2</v>
      </c>
      <c r="J26" s="9">
        <v>7.7</v>
      </c>
      <c r="K26" s="10">
        <v>8.2</v>
      </c>
    </row>
    <row r="27" spans="3:11" ht="12.75">
      <c r="C27" s="21">
        <v>0.15</v>
      </c>
      <c r="D27" s="22">
        <v>0.05</v>
      </c>
      <c r="E27" s="22">
        <v>0.1</v>
      </c>
      <c r="F27" s="22"/>
      <c r="G27" s="22">
        <v>0.01</v>
      </c>
      <c r="H27" s="22">
        <v>0.01</v>
      </c>
      <c r="I27" s="22"/>
      <c r="J27" s="22"/>
      <c r="K27" s="23"/>
    </row>
    <row r="28" spans="3:11" ht="12.75">
      <c r="C28" s="11">
        <f>11.944*EXP(-1.0926*C26)</f>
        <v>0.12139677815881957</v>
      </c>
      <c r="D28" s="12">
        <f aca="true" t="shared" si="0" ref="D28:K28">11.944*EXP(-1.0926*D26)</f>
        <v>0.07029947559224513</v>
      </c>
      <c r="E28" s="12">
        <f t="shared" si="0"/>
        <v>0.04070961637943299</v>
      </c>
      <c r="F28" s="12">
        <f t="shared" si="0"/>
        <v>0.02357446982070253</v>
      </c>
      <c r="G28" s="12">
        <f t="shared" si="0"/>
        <v>0.013651703866411026</v>
      </c>
      <c r="H28" s="12">
        <f t="shared" si="0"/>
        <v>0.00790554442469441</v>
      </c>
      <c r="I28" s="12">
        <f t="shared" si="0"/>
        <v>0.004578009694788912</v>
      </c>
      <c r="J28" s="12">
        <f t="shared" si="0"/>
        <v>0.002651072669975086</v>
      </c>
      <c r="K28" s="13">
        <f t="shared" si="0"/>
        <v>0.0015352056395793385</v>
      </c>
    </row>
    <row r="29" spans="3:11" ht="12.75">
      <c r="C29" s="14"/>
      <c r="D29" s="14"/>
      <c r="E29" s="14"/>
      <c r="F29" s="14"/>
      <c r="G29" s="14"/>
      <c r="H29" s="14"/>
      <c r="I29" s="14"/>
      <c r="J29" s="14"/>
      <c r="K29" s="14"/>
    </row>
    <row r="30" spans="2:11" ht="12.75">
      <c r="B30" t="s">
        <v>19</v>
      </c>
      <c r="C30" s="1"/>
      <c r="D30" s="1"/>
      <c r="E30" s="1"/>
      <c r="F30" s="1"/>
      <c r="G30" s="1"/>
      <c r="H30" s="1"/>
      <c r="I30" s="1"/>
      <c r="J30" s="1"/>
      <c r="K30" s="1"/>
    </row>
    <row r="31" spans="3:11" ht="12.75">
      <c r="C31" s="3"/>
      <c r="D31" s="3"/>
      <c r="E31" s="3"/>
      <c r="F31" s="3"/>
      <c r="G31" s="3"/>
      <c r="H31" s="3"/>
      <c r="I31" s="3"/>
      <c r="J31" s="3"/>
      <c r="K31" s="3"/>
    </row>
    <row r="32" spans="2:11" ht="12.75">
      <c r="B32" t="s">
        <v>70</v>
      </c>
      <c r="C32" s="14"/>
      <c r="D32" s="14"/>
      <c r="E32" s="14"/>
      <c r="F32" s="14"/>
      <c r="G32" s="14"/>
      <c r="H32" s="14"/>
      <c r="I32" s="14"/>
      <c r="J32" s="14"/>
      <c r="K32" s="14"/>
    </row>
    <row r="33" ht="12.75">
      <c r="B33" t="s">
        <v>71</v>
      </c>
    </row>
    <row r="34" spans="3:11" ht="12.75">
      <c r="C34" s="14"/>
      <c r="D34" s="14"/>
      <c r="E34" s="14"/>
      <c r="F34" s="14"/>
      <c r="G34" s="14"/>
      <c r="H34" s="14"/>
      <c r="I34" s="14"/>
      <c r="J34" s="14"/>
      <c r="K34" s="14"/>
    </row>
    <row r="35" spans="3:11" ht="12.75">
      <c r="C35" s="1"/>
      <c r="D35" s="1"/>
      <c r="E35" s="1"/>
      <c r="F35" s="1"/>
      <c r="G35" s="1"/>
      <c r="H35" s="1"/>
      <c r="I35" s="1"/>
      <c r="J35" s="1"/>
      <c r="K35" s="1"/>
    </row>
    <row r="52" ht="12.75">
      <c r="B52" t="s">
        <v>24</v>
      </c>
    </row>
    <row r="53" ht="12.75">
      <c r="B53" t="s">
        <v>25</v>
      </c>
    </row>
  </sheetData>
  <printOptions/>
  <pageMargins left="0.75" right="0.75" top="1" bottom="1" header="0.5" footer="0.5"/>
  <pageSetup horizontalDpi="240" verticalDpi="24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53"/>
  <sheetViews>
    <sheetView workbookViewId="0" topLeftCell="A19">
      <selection activeCell="H30" sqref="H30"/>
    </sheetView>
  </sheetViews>
  <sheetFormatPr defaultColWidth="9.140625" defaultRowHeight="12.75"/>
  <cols>
    <col min="1" max="11" width="6.7109375" style="0" customWidth="1"/>
  </cols>
  <sheetData>
    <row r="1" ht="15.75">
      <c r="D1" s="19" t="s">
        <v>56</v>
      </c>
    </row>
    <row r="2" spans="2:11" ht="12.75"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2:11" ht="12.75">
      <c r="B3" s="15" t="s">
        <v>1</v>
      </c>
      <c r="C3" s="12"/>
      <c r="D3" s="12"/>
      <c r="E3" s="12"/>
      <c r="F3" s="12" t="s">
        <v>0</v>
      </c>
      <c r="G3" s="12"/>
      <c r="H3" s="12"/>
      <c r="I3" s="12"/>
      <c r="J3" s="12"/>
      <c r="K3" s="13"/>
    </row>
    <row r="4" spans="2:11" ht="12.75">
      <c r="B4" s="15" t="s">
        <v>2</v>
      </c>
      <c r="C4" s="9">
        <v>4.2</v>
      </c>
      <c r="D4" s="9">
        <v>4.7</v>
      </c>
      <c r="E4" s="18">
        <v>5.2</v>
      </c>
      <c r="F4" s="9">
        <v>5.7</v>
      </c>
      <c r="G4" s="9">
        <v>6.2</v>
      </c>
      <c r="H4" s="9">
        <v>6.7</v>
      </c>
      <c r="I4" s="9">
        <v>7.2</v>
      </c>
      <c r="J4" s="9">
        <v>7.7</v>
      </c>
      <c r="K4" s="10">
        <v>8.2</v>
      </c>
    </row>
    <row r="5" spans="2:11" ht="12.75">
      <c r="B5" s="16">
        <v>10</v>
      </c>
      <c r="C5" s="1"/>
      <c r="D5" s="1"/>
      <c r="E5" s="1"/>
      <c r="F5" s="1"/>
      <c r="G5" s="1"/>
      <c r="H5" s="1"/>
      <c r="I5" s="1"/>
      <c r="J5" s="1"/>
      <c r="K5" s="2"/>
    </row>
    <row r="6" spans="2:11" ht="12.75">
      <c r="B6" s="16">
        <v>20</v>
      </c>
      <c r="C6" s="1"/>
      <c r="D6" s="1"/>
      <c r="E6" s="1"/>
      <c r="F6" s="1"/>
      <c r="G6" s="1"/>
      <c r="H6" s="1"/>
      <c r="I6" s="1"/>
      <c r="J6" s="1"/>
      <c r="K6" s="2"/>
    </row>
    <row r="7" spans="2:11" ht="12.75">
      <c r="B7" s="16">
        <v>40</v>
      </c>
      <c r="C7" s="3"/>
      <c r="D7" s="3"/>
      <c r="E7" s="3"/>
      <c r="F7" s="3"/>
      <c r="G7" s="3"/>
      <c r="H7" s="3"/>
      <c r="I7" s="3"/>
      <c r="J7" s="3"/>
      <c r="K7" s="4"/>
    </row>
    <row r="8" spans="2:11" ht="12.75">
      <c r="B8" s="16">
        <v>50</v>
      </c>
      <c r="C8" s="3"/>
      <c r="D8" s="3"/>
      <c r="E8" s="3"/>
      <c r="F8" s="3"/>
      <c r="G8" s="3"/>
      <c r="H8" s="3"/>
      <c r="I8" s="3"/>
      <c r="J8" s="3"/>
      <c r="K8" s="4"/>
    </row>
    <row r="9" spans="2:11" ht="12.75">
      <c r="B9" s="16">
        <v>100</v>
      </c>
      <c r="C9" s="5"/>
      <c r="D9" s="5"/>
      <c r="E9" s="3">
        <v>1</v>
      </c>
      <c r="F9" s="3">
        <v>1</v>
      </c>
      <c r="G9" s="3"/>
      <c r="H9" s="3"/>
      <c r="I9" s="3"/>
      <c r="J9" s="3"/>
      <c r="K9" s="4"/>
    </row>
    <row r="10" spans="2:11" ht="12.75">
      <c r="B10" s="17">
        <v>1000</v>
      </c>
      <c r="C10" s="6"/>
      <c r="D10" s="6"/>
      <c r="E10" s="6"/>
      <c r="F10" s="6"/>
      <c r="G10" s="6"/>
      <c r="H10" s="7"/>
      <c r="I10" s="7"/>
      <c r="J10" s="7"/>
      <c r="K10" s="8">
        <v>1</v>
      </c>
    </row>
    <row r="11" ht="12.75">
      <c r="F11" s="26"/>
    </row>
    <row r="14" spans="2:11" ht="12.75">
      <c r="B14" s="15" t="s">
        <v>1</v>
      </c>
      <c r="C14" s="12"/>
      <c r="D14" s="12"/>
      <c r="E14" s="12"/>
      <c r="F14" s="12" t="s">
        <v>0</v>
      </c>
      <c r="G14" s="12"/>
      <c r="H14" s="12"/>
      <c r="I14" s="12"/>
      <c r="J14" s="12"/>
      <c r="K14" s="13"/>
    </row>
    <row r="15" spans="2:11" ht="12.75">
      <c r="B15" s="15" t="s">
        <v>2</v>
      </c>
      <c r="C15" s="9">
        <v>4.2</v>
      </c>
      <c r="D15" s="9">
        <v>4.7</v>
      </c>
      <c r="E15" s="18">
        <v>5.2</v>
      </c>
      <c r="F15" s="9">
        <v>5.7</v>
      </c>
      <c r="G15" s="9">
        <v>6.2</v>
      </c>
      <c r="H15" s="9">
        <v>6.7</v>
      </c>
      <c r="I15" s="9">
        <v>7.2</v>
      </c>
      <c r="J15" s="9">
        <v>7.7</v>
      </c>
      <c r="K15" s="10">
        <v>8.2</v>
      </c>
    </row>
    <row r="16" spans="2:11" ht="12.75">
      <c r="B16" s="16">
        <v>10</v>
      </c>
      <c r="C16" s="1"/>
      <c r="D16" s="1"/>
      <c r="E16" s="1"/>
      <c r="F16" s="1"/>
      <c r="G16" s="1"/>
      <c r="H16" s="1"/>
      <c r="I16" s="1"/>
      <c r="J16" s="1"/>
      <c r="K16" s="2"/>
    </row>
    <row r="17" spans="2:11" ht="12.75">
      <c r="B17" s="16">
        <v>20</v>
      </c>
      <c r="C17" s="1"/>
      <c r="D17" s="1"/>
      <c r="E17" s="1"/>
      <c r="F17" s="1"/>
      <c r="G17" s="1"/>
      <c r="H17" s="1"/>
      <c r="I17" s="1"/>
      <c r="J17" s="1"/>
      <c r="K17" s="2"/>
    </row>
    <row r="18" spans="2:11" ht="12.75">
      <c r="B18" s="16">
        <v>40</v>
      </c>
      <c r="C18" s="1"/>
      <c r="D18" s="1"/>
      <c r="E18" s="1"/>
      <c r="F18" s="3"/>
      <c r="G18" s="1"/>
      <c r="H18" s="1"/>
      <c r="I18" s="3"/>
      <c r="J18" s="3"/>
      <c r="K18" s="4"/>
    </row>
    <row r="19" spans="2:11" ht="12.75">
      <c r="B19" s="16">
        <v>50</v>
      </c>
      <c r="C19" s="1"/>
      <c r="D19" s="1"/>
      <c r="E19" s="1"/>
      <c r="F19" s="3"/>
      <c r="G19" s="1"/>
      <c r="H19" s="1"/>
      <c r="I19" s="1"/>
      <c r="J19" s="1"/>
      <c r="K19" s="4"/>
    </row>
    <row r="20" spans="2:11" ht="12.75">
      <c r="B20" s="16">
        <v>100</v>
      </c>
      <c r="C20" s="5"/>
      <c r="D20" s="5"/>
      <c r="E20" s="1">
        <f>E9/$B9</f>
        <v>0.01</v>
      </c>
      <c r="F20" s="1">
        <f>F9/$B9</f>
        <v>0.01</v>
      </c>
      <c r="G20" s="1"/>
      <c r="H20" s="1"/>
      <c r="I20" s="1"/>
      <c r="J20" s="1"/>
      <c r="K20" s="4"/>
    </row>
    <row r="21" spans="2:11" ht="12.75">
      <c r="B21" s="17">
        <v>1000</v>
      </c>
      <c r="C21" s="6"/>
      <c r="D21" s="6"/>
      <c r="E21" s="6"/>
      <c r="F21" s="6"/>
      <c r="G21" s="6"/>
      <c r="H21" s="18"/>
      <c r="I21" s="18"/>
      <c r="J21" s="7"/>
      <c r="K21" s="8">
        <f>K10/B10</f>
        <v>0.001</v>
      </c>
    </row>
    <row r="23" ht="12.75">
      <c r="B23" t="s">
        <v>18</v>
      </c>
    </row>
    <row r="25" spans="3:11" ht="12.75">
      <c r="C25" s="11"/>
      <c r="D25" s="12"/>
      <c r="E25" s="12"/>
      <c r="F25" s="12" t="s">
        <v>0</v>
      </c>
      <c r="G25" s="12"/>
      <c r="H25" s="12"/>
      <c r="I25" s="12"/>
      <c r="J25" s="12"/>
      <c r="K25" s="13"/>
    </row>
    <row r="26" spans="3:11" ht="12.75">
      <c r="C26" s="20">
        <v>4.2</v>
      </c>
      <c r="D26" s="9">
        <v>4.7</v>
      </c>
      <c r="E26" s="18">
        <v>5.2</v>
      </c>
      <c r="F26" s="9">
        <v>5.7</v>
      </c>
      <c r="G26" s="9">
        <v>6.2</v>
      </c>
      <c r="H26" s="9">
        <v>6.7</v>
      </c>
      <c r="I26" s="9">
        <v>7.2</v>
      </c>
      <c r="J26" s="9">
        <v>7.7</v>
      </c>
      <c r="K26" s="10">
        <v>8.2</v>
      </c>
    </row>
    <row r="27" spans="2:11" ht="12.75">
      <c r="B27" s="27"/>
      <c r="C27" s="21"/>
      <c r="D27" s="22"/>
      <c r="E27" s="22">
        <v>0.025</v>
      </c>
      <c r="F27" s="22">
        <v>0.01</v>
      </c>
      <c r="G27" s="22"/>
      <c r="H27" s="22"/>
      <c r="I27" s="22"/>
      <c r="J27" s="22"/>
      <c r="K27" s="23">
        <v>0.001</v>
      </c>
    </row>
    <row r="28" spans="2:11" ht="12.75">
      <c r="B28" s="27"/>
      <c r="C28" s="11">
        <f>4.2712*EXP(-1.024*C26)</f>
        <v>0.0579076845698552</v>
      </c>
      <c r="D28" s="11">
        <f aca="true" t="shared" si="0" ref="D28:K28">4.2712*EXP(-1.024*D26)</f>
        <v>0.034703831446602315</v>
      </c>
      <c r="E28" s="11">
        <f t="shared" si="0"/>
        <v>0.020797860008050294</v>
      </c>
      <c r="F28" s="11">
        <f t="shared" si="0"/>
        <v>0.012464069899025725</v>
      </c>
      <c r="G28" s="11">
        <f t="shared" si="0"/>
        <v>0.007469664589898478</v>
      </c>
      <c r="H28" s="11">
        <f t="shared" si="0"/>
        <v>0.0044765385253451315</v>
      </c>
      <c r="I28" s="11">
        <f t="shared" si="0"/>
        <v>0.002682770682367614</v>
      </c>
      <c r="J28" s="11">
        <f t="shared" si="0"/>
        <v>0.001607773169698413</v>
      </c>
      <c r="K28" s="25">
        <f t="shared" si="0"/>
        <v>0.0009635316884113301</v>
      </c>
    </row>
    <row r="29" spans="2:6" ht="12.75">
      <c r="B29" s="27"/>
      <c r="F29" s="26"/>
    </row>
    <row r="30" ht="12.75">
      <c r="B30" t="s">
        <v>19</v>
      </c>
    </row>
    <row r="32" ht="12.75">
      <c r="B32" t="s">
        <v>92</v>
      </c>
    </row>
    <row r="33" ht="12.75">
      <c r="B33" t="s">
        <v>93</v>
      </c>
    </row>
    <row r="34" spans="3:11" ht="12.75">
      <c r="C34" s="14"/>
      <c r="D34" s="14"/>
      <c r="E34" s="14"/>
      <c r="F34" s="14"/>
      <c r="G34" s="14"/>
      <c r="H34" s="14"/>
      <c r="I34" s="14"/>
      <c r="J34" s="14"/>
      <c r="K34" s="14"/>
    </row>
    <row r="35" spans="3:11" ht="12.75">
      <c r="C35" s="1"/>
      <c r="D35" s="1"/>
      <c r="E35" s="1"/>
      <c r="F35" s="1"/>
      <c r="G35" s="1"/>
      <c r="H35" s="1"/>
      <c r="I35" s="1"/>
      <c r="J35" s="1"/>
      <c r="K35" s="1"/>
    </row>
    <row r="52" ht="12.75">
      <c r="B52" t="s">
        <v>46</v>
      </c>
    </row>
    <row r="53" ht="12.75">
      <c r="B53" t="s">
        <v>62</v>
      </c>
    </row>
  </sheetData>
  <printOptions/>
  <pageMargins left="0.75" right="0.75" top="1" bottom="1" header="0.5" footer="0.5"/>
  <pageSetup horizontalDpi="240" verticalDpi="24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K53"/>
  <sheetViews>
    <sheetView workbookViewId="0" topLeftCell="A26">
      <selection activeCell="B33" sqref="B33"/>
    </sheetView>
  </sheetViews>
  <sheetFormatPr defaultColWidth="9.140625" defaultRowHeight="12.75"/>
  <cols>
    <col min="1" max="12" width="6.7109375" style="0" customWidth="1"/>
  </cols>
  <sheetData>
    <row r="1" ht="15.75">
      <c r="D1" s="19" t="s">
        <v>5</v>
      </c>
    </row>
    <row r="2" spans="2:11" ht="12.75"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2:11" ht="12.75">
      <c r="B3" s="15" t="s">
        <v>1</v>
      </c>
      <c r="C3" s="12"/>
      <c r="D3" s="12"/>
      <c r="E3" s="12"/>
      <c r="F3" s="12" t="s">
        <v>0</v>
      </c>
      <c r="G3" s="12"/>
      <c r="H3" s="12"/>
      <c r="I3" s="12"/>
      <c r="J3" s="12"/>
      <c r="K3" s="13"/>
    </row>
    <row r="4" spans="2:11" ht="12.75">
      <c r="B4" s="15" t="s">
        <v>2</v>
      </c>
      <c r="C4" s="9">
        <v>4.2</v>
      </c>
      <c r="D4" s="9">
        <v>4.7</v>
      </c>
      <c r="E4" s="18">
        <v>5.2</v>
      </c>
      <c r="F4" s="9">
        <v>5.7</v>
      </c>
      <c r="G4" s="9">
        <v>6.2</v>
      </c>
      <c r="H4" s="9">
        <v>6.7</v>
      </c>
      <c r="I4" s="9">
        <v>7.2</v>
      </c>
      <c r="J4" s="9">
        <v>7.7</v>
      </c>
      <c r="K4" s="10">
        <v>8.2</v>
      </c>
    </row>
    <row r="5" spans="2:11" ht="12.75">
      <c r="B5" s="16">
        <v>10</v>
      </c>
      <c r="C5" s="1">
        <v>11</v>
      </c>
      <c r="D5" s="1">
        <v>1</v>
      </c>
      <c r="E5" s="1"/>
      <c r="F5" s="1"/>
      <c r="G5" s="1"/>
      <c r="H5" s="1"/>
      <c r="I5" s="1"/>
      <c r="J5" s="1"/>
      <c r="K5" s="2"/>
    </row>
    <row r="6" spans="2:11" ht="12.75">
      <c r="B6" s="16">
        <v>20</v>
      </c>
      <c r="C6" s="1">
        <v>11</v>
      </c>
      <c r="D6" s="1">
        <v>4</v>
      </c>
      <c r="E6" s="1"/>
      <c r="F6" s="1"/>
      <c r="G6" s="1"/>
      <c r="H6" s="1"/>
      <c r="I6" s="1"/>
      <c r="J6" s="1"/>
      <c r="K6" s="2"/>
    </row>
    <row r="7" spans="2:11" ht="12.75">
      <c r="B7" s="16">
        <v>40</v>
      </c>
      <c r="C7" s="3">
        <v>26</v>
      </c>
      <c r="D7" s="3">
        <v>15</v>
      </c>
      <c r="E7" s="3">
        <v>3</v>
      </c>
      <c r="F7" s="3">
        <v>2</v>
      </c>
      <c r="G7" s="3">
        <v>1</v>
      </c>
      <c r="H7" s="3">
        <v>1</v>
      </c>
      <c r="I7" s="3"/>
      <c r="J7" s="3"/>
      <c r="K7" s="4"/>
    </row>
    <row r="8" spans="2:11" ht="12.75">
      <c r="B8" s="16">
        <v>50</v>
      </c>
      <c r="C8" s="3">
        <v>26</v>
      </c>
      <c r="D8" s="3">
        <v>15</v>
      </c>
      <c r="E8" s="3">
        <v>3</v>
      </c>
      <c r="F8" s="3">
        <v>2</v>
      </c>
      <c r="G8" s="3">
        <v>1</v>
      </c>
      <c r="H8" s="3">
        <v>1</v>
      </c>
      <c r="I8" s="3"/>
      <c r="J8" s="3"/>
      <c r="K8" s="4"/>
    </row>
    <row r="9" spans="2:11" ht="12.75">
      <c r="B9" s="16">
        <v>100</v>
      </c>
      <c r="C9" s="5"/>
      <c r="D9" s="5"/>
      <c r="E9" s="3">
        <v>3</v>
      </c>
      <c r="F9" s="3">
        <v>2</v>
      </c>
      <c r="G9" s="3">
        <v>1</v>
      </c>
      <c r="H9" s="3">
        <v>2</v>
      </c>
      <c r="I9" s="3"/>
      <c r="J9" s="3"/>
      <c r="K9" s="4"/>
    </row>
    <row r="10" spans="2:11" ht="12.75">
      <c r="B10" s="17">
        <v>1000</v>
      </c>
      <c r="C10" s="6"/>
      <c r="D10" s="6"/>
      <c r="E10" s="6"/>
      <c r="F10" s="6"/>
      <c r="G10" s="6"/>
      <c r="H10" s="7">
        <v>2</v>
      </c>
      <c r="I10" s="7"/>
      <c r="J10" s="7"/>
      <c r="K10" s="8"/>
    </row>
    <row r="12" ht="12.75">
      <c r="B12" t="s">
        <v>17</v>
      </c>
    </row>
    <row r="14" spans="2:11" ht="12.75">
      <c r="B14" s="15" t="s">
        <v>1</v>
      </c>
      <c r="C14" s="12"/>
      <c r="D14" s="12"/>
      <c r="E14" s="12"/>
      <c r="F14" s="12" t="s">
        <v>0</v>
      </c>
      <c r="G14" s="12"/>
      <c r="H14" s="12"/>
      <c r="I14" s="12"/>
      <c r="J14" s="12"/>
      <c r="K14" s="13"/>
    </row>
    <row r="15" spans="2:11" ht="12.75">
      <c r="B15" s="15" t="s">
        <v>2</v>
      </c>
      <c r="C15" s="9">
        <v>4.2</v>
      </c>
      <c r="D15" s="9">
        <v>4.7</v>
      </c>
      <c r="E15" s="18">
        <v>5.2</v>
      </c>
      <c r="F15" s="9">
        <v>5.7</v>
      </c>
      <c r="G15" s="9">
        <v>6.2</v>
      </c>
      <c r="H15" s="9">
        <v>6.7</v>
      </c>
      <c r="I15" s="9">
        <v>7.2</v>
      </c>
      <c r="J15" s="9">
        <v>7.7</v>
      </c>
      <c r="K15" s="10">
        <v>8.2</v>
      </c>
    </row>
    <row r="16" spans="2:11" ht="12.75">
      <c r="B16" s="16">
        <v>10</v>
      </c>
      <c r="C16" s="1">
        <f aca="true" t="shared" si="0" ref="C16:D19">C5/$B5</f>
        <v>1.1</v>
      </c>
      <c r="D16" s="1">
        <f t="shared" si="0"/>
        <v>0.1</v>
      </c>
      <c r="E16" s="1"/>
      <c r="F16" s="1"/>
      <c r="G16" s="1"/>
      <c r="H16" s="1"/>
      <c r="I16" s="1"/>
      <c r="J16" s="1"/>
      <c r="K16" s="2"/>
    </row>
    <row r="17" spans="2:11" ht="12.75">
      <c r="B17" s="16">
        <v>20</v>
      </c>
      <c r="C17" s="1">
        <f t="shared" si="0"/>
        <v>0.55</v>
      </c>
      <c r="D17" s="1">
        <f t="shared" si="0"/>
        <v>0.2</v>
      </c>
      <c r="E17" s="1"/>
      <c r="F17" s="1"/>
      <c r="G17" s="1"/>
      <c r="H17" s="1"/>
      <c r="I17" s="1"/>
      <c r="J17" s="1"/>
      <c r="K17" s="2"/>
    </row>
    <row r="18" spans="2:11" ht="12.75">
      <c r="B18" s="16">
        <v>40</v>
      </c>
      <c r="C18" s="1">
        <f t="shared" si="0"/>
        <v>0.65</v>
      </c>
      <c r="D18" s="1">
        <f t="shared" si="0"/>
        <v>0.375</v>
      </c>
      <c r="E18" s="1">
        <f>E7/$B7</f>
        <v>0.075</v>
      </c>
      <c r="F18" s="3">
        <f>F7/B7</f>
        <v>0.05</v>
      </c>
      <c r="G18" s="1">
        <f aca="true" t="shared" si="1" ref="G18:H20">G7/$B7</f>
        <v>0.025</v>
      </c>
      <c r="H18" s="1">
        <f t="shared" si="1"/>
        <v>0.025</v>
      </c>
      <c r="I18" s="3"/>
      <c r="J18" s="3"/>
      <c r="K18" s="4"/>
    </row>
    <row r="19" spans="2:11" ht="12.75">
      <c r="B19" s="16">
        <v>50</v>
      </c>
      <c r="C19" s="1">
        <f t="shared" si="0"/>
        <v>0.52</v>
      </c>
      <c r="D19" s="1">
        <f t="shared" si="0"/>
        <v>0.3</v>
      </c>
      <c r="E19" s="1">
        <f>E8/$B8</f>
        <v>0.06</v>
      </c>
      <c r="F19" s="3">
        <f>F8/B8</f>
        <v>0.04</v>
      </c>
      <c r="G19" s="1">
        <f t="shared" si="1"/>
        <v>0.02</v>
      </c>
      <c r="H19" s="1">
        <f t="shared" si="1"/>
        <v>0.02</v>
      </c>
      <c r="I19" s="1"/>
      <c r="J19" s="1"/>
      <c r="K19" s="4"/>
    </row>
    <row r="20" spans="2:11" ht="12.75">
      <c r="B20" s="16">
        <v>100</v>
      </c>
      <c r="C20" s="5"/>
      <c r="D20" s="5"/>
      <c r="E20" s="1">
        <f>E9/$B9</f>
        <v>0.03</v>
      </c>
      <c r="F20" s="1">
        <f>F9/$B9</f>
        <v>0.02</v>
      </c>
      <c r="G20" s="1">
        <f t="shared" si="1"/>
        <v>0.01</v>
      </c>
      <c r="H20" s="1">
        <f t="shared" si="1"/>
        <v>0.02</v>
      </c>
      <c r="I20" s="1"/>
      <c r="J20" s="1"/>
      <c r="K20" s="4"/>
    </row>
    <row r="21" spans="2:11" ht="12.75">
      <c r="B21" s="17">
        <v>1000</v>
      </c>
      <c r="C21" s="6"/>
      <c r="D21" s="6"/>
      <c r="E21" s="6"/>
      <c r="F21" s="6"/>
      <c r="G21" s="6"/>
      <c r="H21" s="18">
        <f>H10/$B10</f>
        <v>0.002</v>
      </c>
      <c r="I21" s="18"/>
      <c r="J21" s="7"/>
      <c r="K21" s="8"/>
    </row>
    <row r="23" ht="12.75">
      <c r="B23" t="s">
        <v>18</v>
      </c>
    </row>
    <row r="25" spans="3:11" ht="12.75">
      <c r="C25" s="11"/>
      <c r="D25" s="12"/>
      <c r="E25" s="12"/>
      <c r="F25" s="12" t="s">
        <v>0</v>
      </c>
      <c r="G25" s="12"/>
      <c r="H25" s="12"/>
      <c r="I25" s="12"/>
      <c r="J25" s="12"/>
      <c r="K25" s="13"/>
    </row>
    <row r="26" spans="3:11" ht="12.75">
      <c r="C26" s="20">
        <v>4.2</v>
      </c>
      <c r="D26" s="9">
        <v>4.7</v>
      </c>
      <c r="E26" s="18">
        <v>5.2</v>
      </c>
      <c r="F26" s="9">
        <v>5.7</v>
      </c>
      <c r="G26" s="9">
        <v>6.2</v>
      </c>
      <c r="H26" s="9">
        <v>6.7</v>
      </c>
      <c r="I26" s="9">
        <v>7.2</v>
      </c>
      <c r="J26" s="9">
        <v>7.7</v>
      </c>
      <c r="K26" s="10">
        <v>8.2</v>
      </c>
    </row>
    <row r="27" spans="3:11" ht="12.75">
      <c r="C27" s="21">
        <f>MAX(C16:C21)</f>
        <v>1.1</v>
      </c>
      <c r="D27" s="22">
        <f>MAX(D16:D21)</f>
        <v>0.375</v>
      </c>
      <c r="E27" s="22">
        <f>MAX(E16:E21)</f>
        <v>0.075</v>
      </c>
      <c r="F27" s="22">
        <v>0.05</v>
      </c>
      <c r="G27" s="22">
        <f>MAX(G16:G21)</f>
        <v>0.025</v>
      </c>
      <c r="H27" s="22">
        <f>MAX(H16:H21)</f>
        <v>0.025</v>
      </c>
      <c r="I27" s="22"/>
      <c r="J27" s="22"/>
      <c r="K27" s="23"/>
    </row>
    <row r="28" spans="3:11" ht="12.75">
      <c r="C28" s="11">
        <f>513.21*EXP(-1.5686*C26)</f>
        <v>0.7064980182631192</v>
      </c>
      <c r="D28" s="12">
        <f>487.1*EXP(-1.548*D26)</f>
        <v>0.33718263251176145</v>
      </c>
      <c r="E28" s="12">
        <f aca="true" t="shared" si="2" ref="E28:K28">487.1*EXP(-1.548*E26)</f>
        <v>0.15549673269559233</v>
      </c>
      <c r="F28" s="12">
        <f t="shared" si="2"/>
        <v>0.07170960644943966</v>
      </c>
      <c r="G28" s="12">
        <f t="shared" si="2"/>
        <v>0.033069940235980845</v>
      </c>
      <c r="H28" s="12">
        <f t="shared" si="2"/>
        <v>0.01525068957089345</v>
      </c>
      <c r="I28" s="12">
        <f t="shared" si="2"/>
        <v>0.007033079912696741</v>
      </c>
      <c r="J28" s="12">
        <f t="shared" si="2"/>
        <v>0.003243408294978526</v>
      </c>
      <c r="K28" s="13">
        <f t="shared" si="2"/>
        <v>0.0014957454626591737</v>
      </c>
    </row>
    <row r="30" ht="12.75">
      <c r="B30" t="s">
        <v>19</v>
      </c>
    </row>
    <row r="32" ht="12.75">
      <c r="B32" t="s">
        <v>68</v>
      </c>
    </row>
    <row r="33" ht="12.75">
      <c r="B33" t="s">
        <v>69</v>
      </c>
    </row>
    <row r="34" spans="3:11" ht="12.75">
      <c r="C34" s="14"/>
      <c r="D34" s="14"/>
      <c r="E34" s="14"/>
      <c r="F34" s="14"/>
      <c r="G34" s="14"/>
      <c r="H34" s="14"/>
      <c r="I34" s="14"/>
      <c r="J34" s="14"/>
      <c r="K34" s="14"/>
    </row>
    <row r="35" spans="3:11" ht="12.75">
      <c r="C35" s="1"/>
      <c r="D35" s="1"/>
      <c r="E35" s="1"/>
      <c r="F35" s="1"/>
      <c r="G35" s="1"/>
      <c r="H35" s="1"/>
      <c r="I35" s="1"/>
      <c r="J35" s="1"/>
      <c r="K35" s="1"/>
    </row>
    <row r="52" ht="12.75">
      <c r="B52" t="s">
        <v>60</v>
      </c>
    </row>
    <row r="53" ht="12.75">
      <c r="B53" t="s">
        <v>61</v>
      </c>
    </row>
  </sheetData>
  <printOptions/>
  <pageMargins left="0.75" right="0.75" top="1" bottom="1" header="0.5" footer="0.5"/>
  <pageSetup horizontalDpi="240" verticalDpi="24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53"/>
  <sheetViews>
    <sheetView workbookViewId="0" topLeftCell="A15">
      <selection activeCell="E31" sqref="E31"/>
    </sheetView>
  </sheetViews>
  <sheetFormatPr defaultColWidth="9.140625" defaultRowHeight="12.75"/>
  <cols>
    <col min="1" max="11" width="6.7109375" style="0" customWidth="1"/>
  </cols>
  <sheetData>
    <row r="1" ht="15.75">
      <c r="D1" s="19" t="s">
        <v>16</v>
      </c>
    </row>
    <row r="2" spans="2:11" ht="12.75"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2:11" ht="12.75">
      <c r="B3" s="15" t="s">
        <v>1</v>
      </c>
      <c r="C3" s="12"/>
      <c r="D3" s="12"/>
      <c r="E3" s="12"/>
      <c r="F3" s="12" t="s">
        <v>0</v>
      </c>
      <c r="G3" s="12"/>
      <c r="H3" s="12"/>
      <c r="I3" s="12"/>
      <c r="J3" s="12"/>
      <c r="K3" s="13"/>
    </row>
    <row r="4" spans="2:11" ht="12.75">
      <c r="B4" s="15" t="s">
        <v>2</v>
      </c>
      <c r="C4" s="9">
        <v>4.2</v>
      </c>
      <c r="D4" s="9">
        <v>4.7</v>
      </c>
      <c r="E4" s="18">
        <v>5.2</v>
      </c>
      <c r="F4" s="9">
        <v>5.7</v>
      </c>
      <c r="G4" s="9">
        <v>6.2</v>
      </c>
      <c r="H4" s="9">
        <v>6.7</v>
      </c>
      <c r="I4" s="9">
        <v>7.2</v>
      </c>
      <c r="J4" s="9">
        <v>7.7</v>
      </c>
      <c r="K4" s="10">
        <v>8.2</v>
      </c>
    </row>
    <row r="5" spans="2:11" ht="12.75">
      <c r="B5" s="16">
        <v>10</v>
      </c>
      <c r="C5" s="1"/>
      <c r="D5" s="1"/>
      <c r="E5" s="1"/>
      <c r="F5" s="1"/>
      <c r="G5" s="1"/>
      <c r="H5" s="1"/>
      <c r="I5" s="1"/>
      <c r="J5" s="1"/>
      <c r="K5" s="2"/>
    </row>
    <row r="6" spans="2:11" ht="12.75">
      <c r="B6" s="16">
        <v>20</v>
      </c>
      <c r="C6" s="1"/>
      <c r="D6" s="1"/>
      <c r="E6" s="1"/>
      <c r="F6" s="1"/>
      <c r="G6" s="1"/>
      <c r="H6" s="1"/>
      <c r="I6" s="1"/>
      <c r="J6" s="1"/>
      <c r="K6" s="2"/>
    </row>
    <row r="7" spans="2:11" ht="12.75">
      <c r="B7" s="16">
        <v>40</v>
      </c>
      <c r="C7" s="3"/>
      <c r="D7" s="3"/>
      <c r="E7" s="3"/>
      <c r="F7" s="3"/>
      <c r="G7" s="3"/>
      <c r="H7" s="3"/>
      <c r="I7" s="3"/>
      <c r="J7" s="3"/>
      <c r="K7" s="4"/>
    </row>
    <row r="8" spans="2:11" ht="12.75">
      <c r="B8" s="16">
        <v>50</v>
      </c>
      <c r="C8" s="3"/>
      <c r="D8" s="3"/>
      <c r="E8" s="3"/>
      <c r="F8" s="3"/>
      <c r="G8" s="3"/>
      <c r="H8" s="3"/>
      <c r="I8" s="3"/>
      <c r="J8" s="3"/>
      <c r="K8" s="4"/>
    </row>
    <row r="9" spans="2:11" ht="12.75">
      <c r="B9" s="16">
        <v>100</v>
      </c>
      <c r="C9" s="5"/>
      <c r="D9" s="5"/>
      <c r="E9" s="3">
        <v>1</v>
      </c>
      <c r="F9" s="3">
        <v>1</v>
      </c>
      <c r="G9" s="3"/>
      <c r="H9" s="3"/>
      <c r="I9" s="3"/>
      <c r="J9" s="3"/>
      <c r="K9" s="4"/>
    </row>
    <row r="10" spans="2:11" ht="12.75">
      <c r="B10" s="17">
        <v>1000</v>
      </c>
      <c r="C10" s="6"/>
      <c r="D10" s="6"/>
      <c r="E10" s="6"/>
      <c r="F10" s="6"/>
      <c r="G10" s="6"/>
      <c r="H10" s="7"/>
      <c r="I10" s="7"/>
      <c r="J10" s="7"/>
      <c r="K10" s="8">
        <v>1</v>
      </c>
    </row>
    <row r="12" ht="12.75">
      <c r="B12" t="s">
        <v>17</v>
      </c>
    </row>
    <row r="14" spans="2:11" ht="12.75">
      <c r="B14" s="15" t="s">
        <v>1</v>
      </c>
      <c r="C14" s="12"/>
      <c r="D14" s="12"/>
      <c r="E14" s="12"/>
      <c r="F14" s="12" t="s">
        <v>0</v>
      </c>
      <c r="G14" s="12"/>
      <c r="H14" s="12"/>
      <c r="I14" s="12"/>
      <c r="J14" s="12"/>
      <c r="K14" s="13"/>
    </row>
    <row r="15" spans="2:11" ht="12.75">
      <c r="B15" s="15" t="s">
        <v>2</v>
      </c>
      <c r="C15" s="9">
        <v>4.2</v>
      </c>
      <c r="D15" s="9">
        <v>4.7</v>
      </c>
      <c r="E15" s="18">
        <v>5.2</v>
      </c>
      <c r="F15" s="9">
        <v>5.7</v>
      </c>
      <c r="G15" s="9">
        <v>6.2</v>
      </c>
      <c r="H15" s="9">
        <v>6.7</v>
      </c>
      <c r="I15" s="9">
        <v>7.2</v>
      </c>
      <c r="J15" s="9">
        <v>7.7</v>
      </c>
      <c r="K15" s="10">
        <v>8.2</v>
      </c>
    </row>
    <row r="16" spans="2:11" ht="12.75">
      <c r="B16" s="16">
        <v>10</v>
      </c>
      <c r="C16" s="1"/>
      <c r="D16" s="1"/>
      <c r="E16" s="1"/>
      <c r="F16" s="1"/>
      <c r="G16" s="1"/>
      <c r="H16" s="1"/>
      <c r="I16" s="1"/>
      <c r="J16" s="1"/>
      <c r="K16" s="2"/>
    </row>
    <row r="17" spans="2:11" ht="12.75">
      <c r="B17" s="16">
        <v>20</v>
      </c>
      <c r="C17" s="1"/>
      <c r="D17" s="1"/>
      <c r="E17" s="1"/>
      <c r="F17" s="1"/>
      <c r="G17" s="1"/>
      <c r="H17" s="1"/>
      <c r="I17" s="1"/>
      <c r="J17" s="1"/>
      <c r="K17" s="2"/>
    </row>
    <row r="18" spans="2:11" ht="12.75">
      <c r="B18" s="16">
        <v>40</v>
      </c>
      <c r="C18" s="1"/>
      <c r="D18" s="1"/>
      <c r="E18" s="1"/>
      <c r="F18" s="3"/>
      <c r="G18" s="1"/>
      <c r="H18" s="1"/>
      <c r="I18" s="3"/>
      <c r="J18" s="3"/>
      <c r="K18" s="4"/>
    </row>
    <row r="19" spans="2:11" ht="12.75">
      <c r="B19" s="16">
        <v>50</v>
      </c>
      <c r="C19" s="1"/>
      <c r="D19" s="1"/>
      <c r="E19" s="1"/>
      <c r="F19" s="3"/>
      <c r="G19" s="1"/>
      <c r="H19" s="1"/>
      <c r="I19" s="1"/>
      <c r="J19" s="1"/>
      <c r="K19" s="4"/>
    </row>
    <row r="20" spans="2:11" ht="12.75">
      <c r="B20" s="16">
        <v>100</v>
      </c>
      <c r="C20" s="5"/>
      <c r="D20" s="5"/>
      <c r="E20" s="1">
        <f>E9/$B9</f>
        <v>0.01</v>
      </c>
      <c r="F20" s="1">
        <f>F9/$B9</f>
        <v>0.01</v>
      </c>
      <c r="G20" s="1"/>
      <c r="H20" s="1"/>
      <c r="I20" s="1"/>
      <c r="J20" s="1"/>
      <c r="K20" s="4"/>
    </row>
    <row r="21" spans="2:11" ht="12.75">
      <c r="B21" s="17">
        <v>1000</v>
      </c>
      <c r="C21" s="6"/>
      <c r="D21" s="6"/>
      <c r="E21" s="6"/>
      <c r="F21" s="6"/>
      <c r="G21" s="6"/>
      <c r="H21" s="18"/>
      <c r="I21" s="18"/>
      <c r="J21" s="7"/>
      <c r="K21" s="8">
        <f>K10/B10</f>
        <v>0.001</v>
      </c>
    </row>
    <row r="23" ht="12.75">
      <c r="B23" t="s">
        <v>18</v>
      </c>
    </row>
    <row r="25" spans="3:11" ht="12.75">
      <c r="C25" s="11"/>
      <c r="D25" s="12"/>
      <c r="E25" s="12"/>
      <c r="F25" s="12" t="s">
        <v>0</v>
      </c>
      <c r="G25" s="12"/>
      <c r="H25" s="12"/>
      <c r="I25" s="12"/>
      <c r="J25" s="12"/>
      <c r="K25" s="13"/>
    </row>
    <row r="26" spans="3:11" ht="12.75">
      <c r="C26" s="20">
        <v>4.2</v>
      </c>
      <c r="D26" s="9">
        <v>4.7</v>
      </c>
      <c r="E26" s="18">
        <v>5.2</v>
      </c>
      <c r="F26" s="9">
        <v>5.7</v>
      </c>
      <c r="G26" s="9">
        <v>6.2</v>
      </c>
      <c r="H26" s="9">
        <v>6.7</v>
      </c>
      <c r="I26" s="9">
        <v>7.2</v>
      </c>
      <c r="J26" s="9">
        <v>7.7</v>
      </c>
      <c r="K26" s="10">
        <v>8.2</v>
      </c>
    </row>
    <row r="27" spans="3:11" ht="12.75">
      <c r="C27" s="21"/>
      <c r="D27" s="22"/>
      <c r="E27" s="22">
        <v>0.025</v>
      </c>
      <c r="F27" s="22">
        <v>0.01</v>
      </c>
      <c r="G27" s="22"/>
      <c r="H27" s="22"/>
      <c r="I27" s="22"/>
      <c r="J27" s="22"/>
      <c r="K27" s="23">
        <v>0.001</v>
      </c>
    </row>
    <row r="28" spans="3:11" ht="12.75">
      <c r="C28" s="11">
        <f>4.2712*EXP(-1.024*C26)</f>
        <v>0.0579076845698552</v>
      </c>
      <c r="D28" s="11">
        <f aca="true" t="shared" si="0" ref="D28:K28">4.2712*EXP(-1.024*D26)</f>
        <v>0.034703831446602315</v>
      </c>
      <c r="E28" s="11">
        <f t="shared" si="0"/>
        <v>0.020797860008050294</v>
      </c>
      <c r="F28" s="11">
        <f t="shared" si="0"/>
        <v>0.012464069899025725</v>
      </c>
      <c r="G28" s="11">
        <f t="shared" si="0"/>
        <v>0.007469664589898478</v>
      </c>
      <c r="H28" s="11">
        <f t="shared" si="0"/>
        <v>0.0044765385253451315</v>
      </c>
      <c r="I28" s="11">
        <f t="shared" si="0"/>
        <v>0.002682770682367614</v>
      </c>
      <c r="J28" s="11">
        <f t="shared" si="0"/>
        <v>0.001607773169698413</v>
      </c>
      <c r="K28" s="25">
        <f t="shared" si="0"/>
        <v>0.0009635316884113301</v>
      </c>
    </row>
    <row r="30" ht="12.75">
      <c r="B30" t="s">
        <v>19</v>
      </c>
    </row>
    <row r="32" ht="12.75">
      <c r="B32" t="s">
        <v>90</v>
      </c>
    </row>
    <row r="33" ht="12.75">
      <c r="B33" t="s">
        <v>91</v>
      </c>
    </row>
    <row r="34" spans="3:11" ht="12.75">
      <c r="C34" s="14"/>
      <c r="D34" s="14"/>
      <c r="E34" s="14"/>
      <c r="F34" s="14"/>
      <c r="G34" s="14"/>
      <c r="H34" s="14"/>
      <c r="I34" s="14"/>
      <c r="J34" s="14"/>
      <c r="K34" s="14"/>
    </row>
    <row r="35" spans="3:11" ht="12.75">
      <c r="C35" s="1"/>
      <c r="D35" s="1"/>
      <c r="E35" s="1"/>
      <c r="F35" s="1"/>
      <c r="G35" s="1"/>
      <c r="H35" s="1"/>
      <c r="I35" s="1"/>
      <c r="J35" s="1"/>
      <c r="K35" s="1"/>
    </row>
    <row r="52" ht="12.75">
      <c r="B52" t="s">
        <v>44</v>
      </c>
    </row>
    <row r="53" ht="12.75">
      <c r="B53" t="s">
        <v>45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53"/>
  <sheetViews>
    <sheetView workbookViewId="0" topLeftCell="A18">
      <selection activeCell="C33" sqref="C33"/>
    </sheetView>
  </sheetViews>
  <sheetFormatPr defaultColWidth="9.140625" defaultRowHeight="12.75"/>
  <cols>
    <col min="1" max="11" width="6.7109375" style="0" customWidth="1"/>
  </cols>
  <sheetData>
    <row r="1" ht="15.75">
      <c r="D1" s="19" t="s">
        <v>15</v>
      </c>
    </row>
    <row r="2" spans="2:11" ht="12.75"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2:11" ht="12.75">
      <c r="B3" s="15" t="s">
        <v>1</v>
      </c>
      <c r="C3" s="12"/>
      <c r="D3" s="12"/>
      <c r="E3" s="12"/>
      <c r="F3" s="12" t="s">
        <v>0</v>
      </c>
      <c r="G3" s="12"/>
      <c r="H3" s="12"/>
      <c r="I3" s="12"/>
      <c r="J3" s="12"/>
      <c r="K3" s="13"/>
    </row>
    <row r="4" spans="2:11" ht="12.75">
      <c r="B4" s="15" t="s">
        <v>2</v>
      </c>
      <c r="C4" s="9">
        <v>4.2</v>
      </c>
      <c r="D4" s="9">
        <v>4.7</v>
      </c>
      <c r="E4" s="18">
        <v>5.2</v>
      </c>
      <c r="F4" s="9">
        <v>5.7</v>
      </c>
      <c r="G4" s="9">
        <v>6.2</v>
      </c>
      <c r="H4" s="9">
        <v>6.7</v>
      </c>
      <c r="I4" s="9">
        <v>7.2</v>
      </c>
      <c r="J4" s="9">
        <v>7.7</v>
      </c>
      <c r="K4" s="10">
        <v>8.2</v>
      </c>
    </row>
    <row r="5" spans="2:11" ht="12.75">
      <c r="B5" s="16">
        <v>10</v>
      </c>
      <c r="C5" s="1">
        <v>1</v>
      </c>
      <c r="D5" s="1">
        <v>1</v>
      </c>
      <c r="E5" s="1"/>
      <c r="F5" s="1"/>
      <c r="G5" s="1"/>
      <c r="H5" s="1"/>
      <c r="I5" s="1"/>
      <c r="J5" s="1"/>
      <c r="K5" s="2"/>
    </row>
    <row r="6" spans="2:11" ht="12.75">
      <c r="B6" s="16">
        <v>20</v>
      </c>
      <c r="C6" s="1">
        <v>1</v>
      </c>
      <c r="D6" s="1">
        <v>2</v>
      </c>
      <c r="E6" s="1"/>
      <c r="F6" s="1"/>
      <c r="G6" s="1"/>
      <c r="H6" s="1"/>
      <c r="I6" s="1"/>
      <c r="J6" s="1"/>
      <c r="K6" s="2"/>
    </row>
    <row r="7" spans="2:11" ht="12.75">
      <c r="B7" s="16">
        <v>40</v>
      </c>
      <c r="C7" s="3">
        <v>3</v>
      </c>
      <c r="D7" s="3">
        <v>2</v>
      </c>
      <c r="E7" s="3"/>
      <c r="F7" s="3"/>
      <c r="G7" s="3"/>
      <c r="H7" s="3"/>
      <c r="I7" s="3"/>
      <c r="J7" s="3"/>
      <c r="K7" s="4"/>
    </row>
    <row r="8" spans="2:11" ht="12.75">
      <c r="B8" s="16">
        <v>50</v>
      </c>
      <c r="C8" s="3">
        <v>3</v>
      </c>
      <c r="D8" s="3">
        <v>2</v>
      </c>
      <c r="E8" s="3"/>
      <c r="F8" s="3"/>
      <c r="G8" s="3"/>
      <c r="H8" s="3"/>
      <c r="I8" s="3"/>
      <c r="J8" s="3"/>
      <c r="K8" s="4"/>
    </row>
    <row r="9" spans="2:11" ht="12.75">
      <c r="B9" s="16">
        <v>100</v>
      </c>
      <c r="C9" s="5"/>
      <c r="D9" s="5"/>
      <c r="E9" s="3">
        <v>2</v>
      </c>
      <c r="F9" s="3">
        <v>1</v>
      </c>
      <c r="G9" s="3">
        <v>1</v>
      </c>
      <c r="H9" s="3">
        <v>1</v>
      </c>
      <c r="I9" s="3"/>
      <c r="J9" s="3"/>
      <c r="K9" s="4"/>
    </row>
    <row r="10" spans="2:11" ht="12.75">
      <c r="B10" s="17">
        <v>1000</v>
      </c>
      <c r="C10" s="6"/>
      <c r="D10" s="6"/>
      <c r="E10" s="6"/>
      <c r="F10" s="6"/>
      <c r="G10" s="6"/>
      <c r="H10" s="7">
        <v>1</v>
      </c>
      <c r="I10" s="7">
        <v>1</v>
      </c>
      <c r="J10" s="7"/>
      <c r="K10" s="8"/>
    </row>
    <row r="12" ht="12.75">
      <c r="B12" t="s">
        <v>17</v>
      </c>
    </row>
    <row r="14" spans="2:11" ht="12.75">
      <c r="B14" s="15" t="s">
        <v>1</v>
      </c>
      <c r="C14" s="12"/>
      <c r="D14" s="12"/>
      <c r="E14" s="12"/>
      <c r="F14" s="12" t="s">
        <v>0</v>
      </c>
      <c r="G14" s="12"/>
      <c r="H14" s="12"/>
      <c r="I14" s="12"/>
      <c r="J14" s="12"/>
      <c r="K14" s="13"/>
    </row>
    <row r="15" spans="2:11" ht="12.75">
      <c r="B15" s="15" t="s">
        <v>2</v>
      </c>
      <c r="C15" s="9">
        <v>4.2</v>
      </c>
      <c r="D15" s="9">
        <v>4.7</v>
      </c>
      <c r="E15" s="18">
        <v>5.2</v>
      </c>
      <c r="F15" s="9">
        <v>5.7</v>
      </c>
      <c r="G15" s="9">
        <v>6.2</v>
      </c>
      <c r="H15" s="9">
        <v>6.7</v>
      </c>
      <c r="I15" s="9">
        <v>7.2</v>
      </c>
      <c r="J15" s="9">
        <v>7.7</v>
      </c>
      <c r="K15" s="10">
        <v>8.2</v>
      </c>
    </row>
    <row r="16" spans="2:11" ht="12.75">
      <c r="B16" s="16">
        <v>10</v>
      </c>
      <c r="C16" s="1">
        <f aca="true" t="shared" si="0" ref="C16:D19">C5/$B5</f>
        <v>0.1</v>
      </c>
      <c r="D16" s="1">
        <f t="shared" si="0"/>
        <v>0.1</v>
      </c>
      <c r="E16" s="1"/>
      <c r="F16" s="1"/>
      <c r="G16" s="1"/>
      <c r="H16" s="1"/>
      <c r="I16" s="1"/>
      <c r="J16" s="1"/>
      <c r="K16" s="2"/>
    </row>
    <row r="17" spans="2:11" ht="12.75">
      <c r="B17" s="16">
        <v>20</v>
      </c>
      <c r="C17" s="1">
        <f t="shared" si="0"/>
        <v>0.05</v>
      </c>
      <c r="D17" s="1">
        <f t="shared" si="0"/>
        <v>0.1</v>
      </c>
      <c r="E17" s="1"/>
      <c r="F17" s="1"/>
      <c r="G17" s="1"/>
      <c r="H17" s="1"/>
      <c r="I17" s="1"/>
      <c r="J17" s="1"/>
      <c r="K17" s="2"/>
    </row>
    <row r="18" spans="2:11" ht="12.75">
      <c r="B18" s="16">
        <v>40</v>
      </c>
      <c r="C18" s="1">
        <f t="shared" si="0"/>
        <v>0.075</v>
      </c>
      <c r="D18" s="1">
        <f t="shared" si="0"/>
        <v>0.05</v>
      </c>
      <c r="E18" s="1"/>
      <c r="F18" s="3"/>
      <c r="G18" s="1"/>
      <c r="H18" s="1"/>
      <c r="I18" s="3"/>
      <c r="J18" s="3"/>
      <c r="K18" s="4"/>
    </row>
    <row r="19" spans="2:11" ht="12.75">
      <c r="B19" s="16">
        <v>50</v>
      </c>
      <c r="C19" s="1">
        <f t="shared" si="0"/>
        <v>0.06</v>
      </c>
      <c r="D19" s="1">
        <f t="shared" si="0"/>
        <v>0.04</v>
      </c>
      <c r="E19" s="1"/>
      <c r="F19" s="3"/>
      <c r="G19" s="1"/>
      <c r="H19" s="1"/>
      <c r="I19" s="1"/>
      <c r="J19" s="1"/>
      <c r="K19" s="4"/>
    </row>
    <row r="20" spans="2:11" ht="12.75">
      <c r="B20" s="16">
        <v>100</v>
      </c>
      <c r="C20" s="5"/>
      <c r="D20" s="5"/>
      <c r="E20" s="1">
        <f>E9/$B9</f>
        <v>0.02</v>
      </c>
      <c r="F20" s="1">
        <f>F9/$B9</f>
        <v>0.01</v>
      </c>
      <c r="G20" s="1">
        <f>G9/$B9</f>
        <v>0.01</v>
      </c>
      <c r="H20" s="1">
        <f>H9/$B9</f>
        <v>0.01</v>
      </c>
      <c r="I20" s="1"/>
      <c r="J20" s="1"/>
      <c r="K20" s="4"/>
    </row>
    <row r="21" spans="2:11" ht="12.75">
      <c r="B21" s="17">
        <v>1000</v>
      </c>
      <c r="C21" s="6"/>
      <c r="D21" s="6"/>
      <c r="E21" s="6"/>
      <c r="F21" s="6"/>
      <c r="G21" s="6"/>
      <c r="H21" s="18">
        <f>H10/$B10</f>
        <v>0.001</v>
      </c>
      <c r="I21" s="18">
        <f>I10/$B10</f>
        <v>0.001</v>
      </c>
      <c r="J21" s="7"/>
      <c r="K21" s="8"/>
    </row>
    <row r="23" ht="12.75">
      <c r="B23" t="s">
        <v>18</v>
      </c>
    </row>
    <row r="25" spans="3:11" ht="12.75">
      <c r="C25" s="11"/>
      <c r="D25" s="12"/>
      <c r="E25" s="12"/>
      <c r="F25" s="12" t="s">
        <v>0</v>
      </c>
      <c r="G25" s="12"/>
      <c r="H25" s="12"/>
      <c r="I25" s="12"/>
      <c r="J25" s="12"/>
      <c r="K25" s="13"/>
    </row>
    <row r="26" spans="3:11" ht="12.75">
      <c r="C26" s="20">
        <v>4.2</v>
      </c>
      <c r="D26" s="9">
        <v>4.7</v>
      </c>
      <c r="E26" s="18">
        <v>5.2</v>
      </c>
      <c r="F26" s="9">
        <v>5.7</v>
      </c>
      <c r="G26" s="9">
        <v>6.2</v>
      </c>
      <c r="H26" s="9">
        <v>6.7</v>
      </c>
      <c r="I26" s="9">
        <v>7.2</v>
      </c>
      <c r="J26" s="9">
        <v>7.7</v>
      </c>
      <c r="K26" s="10">
        <v>8.2</v>
      </c>
    </row>
    <row r="27" spans="3:11" ht="12.75">
      <c r="C27" s="21">
        <f>MAX(C16:C21)</f>
        <v>0.1</v>
      </c>
      <c r="D27" s="22">
        <f>MAX(D16:D21)</f>
        <v>0.1</v>
      </c>
      <c r="E27" s="22">
        <f>MAX(E16:E21)</f>
        <v>0.02</v>
      </c>
      <c r="F27" s="22"/>
      <c r="G27" s="22">
        <f>MAX(G16:G21)</f>
        <v>0.01</v>
      </c>
      <c r="H27" s="22">
        <f>MAX(H16:H21)</f>
        <v>0.01</v>
      </c>
      <c r="I27" s="22"/>
      <c r="J27" s="22"/>
      <c r="K27" s="23"/>
    </row>
    <row r="28" spans="3:11" ht="12.75">
      <c r="C28" s="11">
        <f>8.3533*EXP(-1.0497*C26)</f>
        <v>0.10166386694873986</v>
      </c>
      <c r="D28" s="11">
        <f aca="true" t="shared" si="1" ref="D28:K28">8.3533*EXP(-1.0497*D26)</f>
        <v>0.06014882750328624</v>
      </c>
      <c r="E28" s="11">
        <f t="shared" si="1"/>
        <v>0.035586699174489034</v>
      </c>
      <c r="F28" s="11">
        <f t="shared" si="1"/>
        <v>0.021054660759037867</v>
      </c>
      <c r="G28" s="11">
        <f t="shared" si="1"/>
        <v>0.012456865906685587</v>
      </c>
      <c r="H28" s="11">
        <f t="shared" si="1"/>
        <v>0.0073700312720800555</v>
      </c>
      <c r="I28" s="11">
        <f t="shared" si="1"/>
        <v>0.004360435550830317</v>
      </c>
      <c r="J28" s="11">
        <f t="shared" si="1"/>
        <v>0.002579825985945741</v>
      </c>
      <c r="K28" s="25">
        <f t="shared" si="1"/>
        <v>0.0015263388347738752</v>
      </c>
    </row>
    <row r="30" ht="12.75">
      <c r="B30" t="s">
        <v>19</v>
      </c>
    </row>
    <row r="32" ht="12.75">
      <c r="B32" t="s">
        <v>88</v>
      </c>
    </row>
    <row r="33" ht="12.75">
      <c r="B33" t="s">
        <v>89</v>
      </c>
    </row>
    <row r="34" spans="3:11" ht="12.75">
      <c r="C34" s="14"/>
      <c r="D34" s="14"/>
      <c r="E34" s="14"/>
      <c r="F34" s="14"/>
      <c r="G34" s="14"/>
      <c r="H34" s="14"/>
      <c r="I34" s="14"/>
      <c r="J34" s="14"/>
      <c r="K34" s="14"/>
    </row>
    <row r="35" spans="3:11" ht="12.75">
      <c r="C35" s="1"/>
      <c r="D35" s="1"/>
      <c r="E35" s="1"/>
      <c r="F35" s="1"/>
      <c r="G35" s="1"/>
      <c r="H35" s="1"/>
      <c r="I35" s="1"/>
      <c r="J35" s="1"/>
      <c r="K35" s="1"/>
    </row>
    <row r="52" ht="12.75">
      <c r="B52" t="s">
        <v>42</v>
      </c>
    </row>
    <row r="53" ht="12.75">
      <c r="B53" t="s">
        <v>43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K53"/>
  <sheetViews>
    <sheetView tabSelected="1" workbookViewId="0" topLeftCell="A1">
      <selection activeCell="F32" sqref="F32"/>
    </sheetView>
  </sheetViews>
  <sheetFormatPr defaultColWidth="9.140625" defaultRowHeight="12.75"/>
  <cols>
    <col min="1" max="11" width="6.7109375" style="0" customWidth="1"/>
  </cols>
  <sheetData>
    <row r="1" ht="15.75">
      <c r="D1" s="19" t="s">
        <v>107</v>
      </c>
    </row>
    <row r="2" spans="2:11" ht="12.75"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2:11" ht="12.75">
      <c r="B3" s="31" t="s">
        <v>104</v>
      </c>
      <c r="C3" s="12"/>
      <c r="D3" s="12"/>
      <c r="E3" s="12"/>
      <c r="F3" s="30" t="s">
        <v>106</v>
      </c>
      <c r="G3" s="12"/>
      <c r="H3" s="12"/>
      <c r="I3" s="12"/>
      <c r="J3" s="12"/>
      <c r="K3" s="13"/>
    </row>
    <row r="4" spans="2:11" ht="12.75">
      <c r="B4" s="31" t="s">
        <v>105</v>
      </c>
      <c r="C4" s="32">
        <v>4.2</v>
      </c>
      <c r="D4" s="32">
        <v>4.7</v>
      </c>
      <c r="E4" s="33">
        <v>5.2</v>
      </c>
      <c r="F4" s="32">
        <v>5.7</v>
      </c>
      <c r="G4" s="32">
        <v>6.2</v>
      </c>
      <c r="H4" s="32">
        <v>6.7</v>
      </c>
      <c r="I4" s="32">
        <v>7.2</v>
      </c>
      <c r="J4" s="32">
        <v>7.7</v>
      </c>
      <c r="K4" s="34">
        <v>8.2</v>
      </c>
    </row>
    <row r="5" spans="2:11" ht="12.75">
      <c r="B5" s="35">
        <v>10</v>
      </c>
      <c r="C5" s="1">
        <v>14</v>
      </c>
      <c r="D5" s="1">
        <v>7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2">
        <v>0</v>
      </c>
    </row>
    <row r="6" spans="2:11" ht="12.75">
      <c r="B6" s="35">
        <v>20</v>
      </c>
      <c r="C6" s="1">
        <v>30</v>
      </c>
      <c r="D6" s="1">
        <v>16</v>
      </c>
      <c r="E6" s="1">
        <v>3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2">
        <v>0</v>
      </c>
    </row>
    <row r="7" spans="2:11" ht="12.75">
      <c r="B7" s="35">
        <v>40</v>
      </c>
      <c r="C7" s="3">
        <v>52</v>
      </c>
      <c r="D7" s="3">
        <v>27</v>
      </c>
      <c r="E7" s="3">
        <v>7</v>
      </c>
      <c r="F7" s="1">
        <v>0</v>
      </c>
      <c r="G7" s="3">
        <v>1</v>
      </c>
      <c r="H7" s="1">
        <v>0</v>
      </c>
      <c r="I7" s="1">
        <v>0</v>
      </c>
      <c r="J7" s="1">
        <v>0</v>
      </c>
      <c r="K7" s="2">
        <v>0</v>
      </c>
    </row>
    <row r="8" spans="2:11" ht="12.75">
      <c r="B8" s="35">
        <v>50</v>
      </c>
      <c r="C8" s="3">
        <v>52</v>
      </c>
      <c r="D8" s="3">
        <v>27</v>
      </c>
      <c r="E8" s="3">
        <v>8</v>
      </c>
      <c r="F8" s="1">
        <v>0</v>
      </c>
      <c r="G8" s="3">
        <v>2</v>
      </c>
      <c r="H8" s="1">
        <v>0</v>
      </c>
      <c r="I8" s="1">
        <v>0</v>
      </c>
      <c r="J8" s="1">
        <v>0</v>
      </c>
      <c r="K8" s="2">
        <v>0</v>
      </c>
    </row>
    <row r="9" spans="2:11" ht="12.75">
      <c r="B9" s="35">
        <v>100</v>
      </c>
      <c r="C9" s="1" t="s">
        <v>103</v>
      </c>
      <c r="D9" s="1" t="s">
        <v>103</v>
      </c>
      <c r="E9" s="3">
        <v>18</v>
      </c>
      <c r="F9" s="3">
        <v>3</v>
      </c>
      <c r="G9" s="3">
        <v>5</v>
      </c>
      <c r="H9" s="3">
        <v>2</v>
      </c>
      <c r="I9" s="3">
        <v>0</v>
      </c>
      <c r="J9" s="3">
        <v>0</v>
      </c>
      <c r="K9" s="4">
        <v>0</v>
      </c>
    </row>
    <row r="10" spans="2:11" ht="12.75">
      <c r="B10" s="36">
        <v>1000</v>
      </c>
      <c r="C10" s="29" t="s">
        <v>103</v>
      </c>
      <c r="D10" s="18" t="s">
        <v>103</v>
      </c>
      <c r="E10" s="18" t="s">
        <v>103</v>
      </c>
      <c r="F10" s="18" t="s">
        <v>103</v>
      </c>
      <c r="G10" s="18" t="s">
        <v>103</v>
      </c>
      <c r="H10" s="7">
        <v>12</v>
      </c>
      <c r="I10" s="7">
        <v>5</v>
      </c>
      <c r="J10" s="7">
        <v>1</v>
      </c>
      <c r="K10" s="8">
        <v>0</v>
      </c>
    </row>
    <row r="12" ht="12.75">
      <c r="B12" t="s">
        <v>108</v>
      </c>
    </row>
    <row r="14" spans="2:11" ht="12.75">
      <c r="B14" s="31" t="s">
        <v>104</v>
      </c>
      <c r="C14" s="12"/>
      <c r="D14" s="12"/>
      <c r="E14" s="12"/>
      <c r="F14" s="30" t="s">
        <v>106</v>
      </c>
      <c r="G14" s="12"/>
      <c r="H14" s="12"/>
      <c r="I14" s="12"/>
      <c r="J14" s="12"/>
      <c r="K14" s="13"/>
    </row>
    <row r="15" spans="2:11" ht="12.75">
      <c r="B15" s="31" t="s">
        <v>105</v>
      </c>
      <c r="C15" s="32">
        <v>4.2</v>
      </c>
      <c r="D15" s="32">
        <v>4.7</v>
      </c>
      <c r="E15" s="33">
        <v>5.2</v>
      </c>
      <c r="F15" s="32">
        <v>5.7</v>
      </c>
      <c r="G15" s="32">
        <v>6.2</v>
      </c>
      <c r="H15" s="32">
        <v>6.7</v>
      </c>
      <c r="I15" s="32">
        <v>7.2</v>
      </c>
      <c r="J15" s="32">
        <v>7.7</v>
      </c>
      <c r="K15" s="34">
        <v>8.2</v>
      </c>
    </row>
    <row r="16" spans="2:11" ht="12.75">
      <c r="B16" s="35">
        <v>10</v>
      </c>
      <c r="C16" s="1">
        <f aca="true" t="shared" si="0" ref="C16:D19">C5/$B5</f>
        <v>1.4</v>
      </c>
      <c r="D16" s="1">
        <f t="shared" si="0"/>
        <v>0.7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2">
        <v>0</v>
      </c>
    </row>
    <row r="17" spans="2:11" ht="12.75">
      <c r="B17" s="35">
        <v>20</v>
      </c>
      <c r="C17" s="1">
        <f t="shared" si="0"/>
        <v>1.5</v>
      </c>
      <c r="D17" s="1">
        <f t="shared" si="0"/>
        <v>0.8</v>
      </c>
      <c r="E17" s="1">
        <f>E6/$B6</f>
        <v>0.15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2">
        <v>0</v>
      </c>
    </row>
    <row r="18" spans="2:11" ht="12.75">
      <c r="B18" s="35">
        <v>40</v>
      </c>
      <c r="C18" s="1">
        <f t="shared" si="0"/>
        <v>1.3</v>
      </c>
      <c r="D18" s="1">
        <f t="shared" si="0"/>
        <v>0.675</v>
      </c>
      <c r="E18" s="1">
        <f>E7/$B7</f>
        <v>0.175</v>
      </c>
      <c r="F18" s="3">
        <v>0</v>
      </c>
      <c r="G18" s="1">
        <f>G7/$B7</f>
        <v>0.025</v>
      </c>
      <c r="H18" s="1">
        <v>0</v>
      </c>
      <c r="I18" s="3">
        <v>0</v>
      </c>
      <c r="J18" s="3">
        <v>0</v>
      </c>
      <c r="K18" s="4">
        <v>0</v>
      </c>
    </row>
    <row r="19" spans="2:11" ht="12.75">
      <c r="B19" s="35">
        <v>50</v>
      </c>
      <c r="C19" s="1">
        <f t="shared" si="0"/>
        <v>1.04</v>
      </c>
      <c r="D19" s="1">
        <f t="shared" si="0"/>
        <v>0.54</v>
      </c>
      <c r="E19" s="1">
        <f>E8/$B8</f>
        <v>0.16</v>
      </c>
      <c r="F19" s="3">
        <v>0</v>
      </c>
      <c r="G19" s="1">
        <f>G8/$B8</f>
        <v>0.04</v>
      </c>
      <c r="H19" s="1">
        <v>0</v>
      </c>
      <c r="I19" s="1">
        <v>0</v>
      </c>
      <c r="J19" s="1">
        <v>0</v>
      </c>
      <c r="K19" s="4">
        <v>0</v>
      </c>
    </row>
    <row r="20" spans="2:11" ht="12.75">
      <c r="B20" s="35">
        <v>100</v>
      </c>
      <c r="C20" s="1" t="s">
        <v>103</v>
      </c>
      <c r="D20" s="1" t="s">
        <v>103</v>
      </c>
      <c r="E20" s="1">
        <f>E9/$B9</f>
        <v>0.18</v>
      </c>
      <c r="F20" s="1">
        <f>F9/$B9</f>
        <v>0.03</v>
      </c>
      <c r="G20" s="1">
        <f>G9/$B9</f>
        <v>0.05</v>
      </c>
      <c r="H20" s="1">
        <f>H9/$B9</f>
        <v>0.02</v>
      </c>
      <c r="I20" s="1">
        <v>0</v>
      </c>
      <c r="J20" s="1">
        <v>0</v>
      </c>
      <c r="K20" s="4">
        <v>0</v>
      </c>
    </row>
    <row r="21" spans="2:11" ht="12.75">
      <c r="B21" s="36">
        <v>1000</v>
      </c>
      <c r="C21" s="18" t="s">
        <v>103</v>
      </c>
      <c r="D21" s="18" t="s">
        <v>103</v>
      </c>
      <c r="E21" s="18" t="s">
        <v>103</v>
      </c>
      <c r="F21" s="18" t="s">
        <v>103</v>
      </c>
      <c r="G21" s="18" t="s">
        <v>103</v>
      </c>
      <c r="H21" s="18">
        <f>H10/$B10</f>
        <v>0.012</v>
      </c>
      <c r="I21" s="18">
        <f>I10/$B10</f>
        <v>0.005</v>
      </c>
      <c r="J21" s="7">
        <v>0</v>
      </c>
      <c r="K21" s="8">
        <v>0</v>
      </c>
    </row>
    <row r="23" ht="12.75">
      <c r="B23" t="s">
        <v>112</v>
      </c>
    </row>
    <row r="25" spans="2:11" ht="12.75">
      <c r="B25" s="11"/>
      <c r="C25" s="12"/>
      <c r="D25" s="13"/>
      <c r="E25" s="11"/>
      <c r="F25" s="12"/>
      <c r="G25" s="30" t="s">
        <v>106</v>
      </c>
      <c r="H25" s="25"/>
      <c r="I25" s="12"/>
      <c r="J25" s="12"/>
      <c r="K25" s="13"/>
    </row>
    <row r="26" spans="2:11" ht="12.75">
      <c r="B26" s="38"/>
      <c r="C26" s="39" t="s">
        <v>109</v>
      </c>
      <c r="D26" s="40"/>
      <c r="E26" s="37">
        <v>4.2</v>
      </c>
      <c r="F26" s="32">
        <v>4.7</v>
      </c>
      <c r="G26" s="33">
        <v>5.2</v>
      </c>
      <c r="H26" s="32">
        <v>5.7</v>
      </c>
      <c r="I26" s="32">
        <v>6.2</v>
      </c>
      <c r="J26" s="32">
        <v>6.7</v>
      </c>
      <c r="K26" s="34">
        <v>7.2</v>
      </c>
    </row>
    <row r="27" spans="2:11" ht="12.75">
      <c r="B27" s="38" t="s">
        <v>110</v>
      </c>
      <c r="C27" s="39"/>
      <c r="D27" s="40"/>
      <c r="E27" s="21">
        <f>MAX(C16:C21)</f>
        <v>1.5</v>
      </c>
      <c r="F27" s="22">
        <f>MAX(D16:D21)</f>
        <v>0.8</v>
      </c>
      <c r="G27" s="22">
        <v>0.18</v>
      </c>
      <c r="H27" s="22">
        <v>0.1</v>
      </c>
      <c r="I27" s="22">
        <f>MAX(G16:G21)</f>
        <v>0.05</v>
      </c>
      <c r="J27" s="22">
        <f>MAX(H16:H21)</f>
        <v>0.02</v>
      </c>
      <c r="K27" s="23">
        <f>MAX(I16:I21)</f>
        <v>0.005</v>
      </c>
    </row>
    <row r="28" spans="2:11" ht="12.75">
      <c r="B28" s="41" t="s">
        <v>111</v>
      </c>
      <c r="C28" s="42"/>
      <c r="D28" s="43"/>
      <c r="E28" s="11">
        <f>3642.8*EXP(-1.8407*E26)</f>
        <v>1.599302978185608</v>
      </c>
      <c r="F28" s="11">
        <f>3642.8*EXP(-1.8407*F26)</f>
        <v>0.6371296548621904</v>
      </c>
      <c r="G28" s="11">
        <f>3642.8*EXP(-1.8407*G26)</f>
        <v>0.25381944674757073</v>
      </c>
      <c r="H28" s="11">
        <f>3642.8*EXP(-1.8407*H26)</f>
        <v>0.10111648556238967</v>
      </c>
      <c r="I28" s="11">
        <f>3642.8*EXP(-1.8407*I26)</f>
        <v>0.040282743436350986</v>
      </c>
      <c r="J28" s="11">
        <f>3642.8*EXP(-1.8407*J26)</f>
        <v>0.01604782256556635</v>
      </c>
      <c r="K28" s="25">
        <f>3642.8*EXP(-1.8407*K26)</f>
        <v>0.006393124874993089</v>
      </c>
    </row>
    <row r="30" ht="12.75">
      <c r="B30" t="s">
        <v>114</v>
      </c>
    </row>
    <row r="31" ht="12.75">
      <c r="B31" t="s">
        <v>115</v>
      </c>
    </row>
    <row r="34" spans="3:11" ht="12.75">
      <c r="C34" s="14"/>
      <c r="D34" s="14"/>
      <c r="E34" s="14"/>
      <c r="F34" s="14"/>
      <c r="G34" s="14"/>
      <c r="H34" s="14"/>
      <c r="I34" s="14"/>
      <c r="J34" s="14"/>
      <c r="K34" s="14"/>
    </row>
    <row r="35" spans="3:11" ht="12.75">
      <c r="C35" s="1"/>
      <c r="D35" s="1"/>
      <c r="E35" s="1"/>
      <c r="F35" s="1"/>
      <c r="G35" s="1"/>
      <c r="H35" s="1"/>
      <c r="I35" s="1"/>
      <c r="J35" s="1"/>
      <c r="K35" s="1"/>
    </row>
    <row r="53" ht="12.75">
      <c r="B53" t="s">
        <v>113</v>
      </c>
    </row>
  </sheetData>
  <printOptions/>
  <pageMargins left="1.3779527559055118" right="0.7874015748031497" top="1.3779527559055118" bottom="0.7874015748031497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K53"/>
  <sheetViews>
    <sheetView workbookViewId="0" topLeftCell="A1">
      <selection activeCell="B33" sqref="B33"/>
    </sheetView>
  </sheetViews>
  <sheetFormatPr defaultColWidth="9.140625" defaultRowHeight="12.75"/>
  <cols>
    <col min="1" max="11" width="6.7109375" style="0" customWidth="1"/>
  </cols>
  <sheetData>
    <row r="1" ht="15.75">
      <c r="D1" s="19" t="s">
        <v>55</v>
      </c>
    </row>
    <row r="2" spans="2:11" ht="12.75"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2:11" ht="12.75">
      <c r="B3" s="15" t="s">
        <v>1</v>
      </c>
      <c r="C3" s="12"/>
      <c r="D3" s="12"/>
      <c r="E3" s="12"/>
      <c r="F3" s="12" t="s">
        <v>0</v>
      </c>
      <c r="G3" s="12"/>
      <c r="H3" s="12"/>
      <c r="I3" s="12"/>
      <c r="J3" s="12"/>
      <c r="K3" s="13"/>
    </row>
    <row r="4" spans="2:11" ht="12.75">
      <c r="B4" s="15" t="s">
        <v>2</v>
      </c>
      <c r="C4" s="9">
        <v>4.2</v>
      </c>
      <c r="D4" s="9">
        <v>4.7</v>
      </c>
      <c r="E4" s="18">
        <v>5.2</v>
      </c>
      <c r="F4" s="9">
        <v>5.7</v>
      </c>
      <c r="G4" s="9">
        <v>6.2</v>
      </c>
      <c r="H4" s="9">
        <v>6.7</v>
      </c>
      <c r="I4" s="9">
        <v>7.2</v>
      </c>
      <c r="J4" s="9">
        <v>7.7</v>
      </c>
      <c r="K4" s="10">
        <v>8.2</v>
      </c>
    </row>
    <row r="5" spans="2:11" ht="12.75">
      <c r="B5" s="16">
        <v>10</v>
      </c>
      <c r="C5" s="1">
        <v>4</v>
      </c>
      <c r="D5" s="1">
        <v>1</v>
      </c>
      <c r="E5" s="1">
        <v>2</v>
      </c>
      <c r="F5" s="1">
        <v>1</v>
      </c>
      <c r="G5" s="1"/>
      <c r="H5" s="1"/>
      <c r="I5" s="1"/>
      <c r="J5" s="1"/>
      <c r="K5" s="2"/>
    </row>
    <row r="6" spans="2:11" ht="12.75">
      <c r="B6" s="16">
        <v>20</v>
      </c>
      <c r="C6" s="1">
        <v>6</v>
      </c>
      <c r="D6" s="1">
        <v>2</v>
      </c>
      <c r="E6" s="1">
        <v>2</v>
      </c>
      <c r="F6" s="1">
        <v>1</v>
      </c>
      <c r="G6" s="1"/>
      <c r="H6" s="1"/>
      <c r="I6" s="1"/>
      <c r="J6" s="1"/>
      <c r="K6" s="2"/>
    </row>
    <row r="7" spans="2:11" ht="12.75">
      <c r="B7" s="16">
        <v>40</v>
      </c>
      <c r="C7" s="3">
        <v>10</v>
      </c>
      <c r="D7" s="3">
        <v>4</v>
      </c>
      <c r="E7" s="3">
        <v>2</v>
      </c>
      <c r="F7" s="3">
        <v>1</v>
      </c>
      <c r="G7" s="3"/>
      <c r="H7" s="3"/>
      <c r="I7" s="3"/>
      <c r="J7" s="3"/>
      <c r="K7" s="4"/>
    </row>
    <row r="8" spans="2:11" ht="12.75">
      <c r="B8" s="16">
        <v>50</v>
      </c>
      <c r="C8" s="3">
        <v>10</v>
      </c>
      <c r="D8" s="3">
        <v>4</v>
      </c>
      <c r="E8" s="3">
        <v>2</v>
      </c>
      <c r="F8" s="3">
        <v>1</v>
      </c>
      <c r="G8" s="3"/>
      <c r="H8" s="3"/>
      <c r="I8" s="3"/>
      <c r="J8" s="3"/>
      <c r="K8" s="4"/>
    </row>
    <row r="9" spans="2:11" ht="12.75">
      <c r="B9" s="16">
        <v>100</v>
      </c>
      <c r="C9" s="5"/>
      <c r="D9" s="5"/>
      <c r="E9" s="3">
        <v>3</v>
      </c>
      <c r="F9" s="3">
        <v>1</v>
      </c>
      <c r="G9" s="3"/>
      <c r="H9" s="3"/>
      <c r="I9" s="3"/>
      <c r="J9" s="3"/>
      <c r="K9" s="4"/>
    </row>
    <row r="10" spans="2:11" ht="12.75">
      <c r="B10" s="17">
        <v>1000</v>
      </c>
      <c r="C10" s="6"/>
      <c r="D10" s="6"/>
      <c r="E10" s="6"/>
      <c r="F10" s="6"/>
      <c r="G10" s="6"/>
      <c r="H10" s="7"/>
      <c r="I10" s="7">
        <v>1</v>
      </c>
      <c r="J10" s="7"/>
      <c r="K10" s="8"/>
    </row>
    <row r="12" ht="12.75">
      <c r="B12" t="s">
        <v>17</v>
      </c>
    </row>
    <row r="14" spans="2:11" ht="12.75">
      <c r="B14" s="15" t="s">
        <v>1</v>
      </c>
      <c r="C14" s="12"/>
      <c r="D14" s="12"/>
      <c r="E14" s="12"/>
      <c r="F14" s="12" t="s">
        <v>0</v>
      </c>
      <c r="G14" s="12"/>
      <c r="H14" s="12"/>
      <c r="I14" s="12"/>
      <c r="J14" s="12"/>
      <c r="K14" s="13"/>
    </row>
    <row r="15" spans="2:11" ht="12.75">
      <c r="B15" s="15" t="s">
        <v>2</v>
      </c>
      <c r="C15" s="9">
        <v>4.2</v>
      </c>
      <c r="D15" s="9">
        <v>4.7</v>
      </c>
      <c r="E15" s="18">
        <v>5.2</v>
      </c>
      <c r="F15" s="9">
        <v>5.7</v>
      </c>
      <c r="G15" s="9">
        <v>6.2</v>
      </c>
      <c r="H15" s="9">
        <v>6.7</v>
      </c>
      <c r="I15" s="9">
        <v>7.2</v>
      </c>
      <c r="J15" s="9">
        <v>7.7</v>
      </c>
      <c r="K15" s="10">
        <v>8.2</v>
      </c>
    </row>
    <row r="16" spans="2:11" ht="12.75">
      <c r="B16" s="16">
        <v>10</v>
      </c>
      <c r="C16" s="1">
        <f aca="true" t="shared" si="0" ref="C16:D19">C5/$B5</f>
        <v>0.4</v>
      </c>
      <c r="D16" s="1">
        <f t="shared" si="0"/>
        <v>0.1</v>
      </c>
      <c r="E16" s="1">
        <f>E5/B5</f>
        <v>0.2</v>
      </c>
      <c r="F16" s="1">
        <f>F5/B5</f>
        <v>0.1</v>
      </c>
      <c r="G16" s="1"/>
      <c r="H16" s="1"/>
      <c r="I16" s="1"/>
      <c r="J16" s="1"/>
      <c r="K16" s="2"/>
    </row>
    <row r="17" spans="2:11" ht="12.75">
      <c r="B17" s="16">
        <v>20</v>
      </c>
      <c r="C17" s="1">
        <f t="shared" si="0"/>
        <v>0.3</v>
      </c>
      <c r="D17" s="1">
        <f t="shared" si="0"/>
        <v>0.1</v>
      </c>
      <c r="E17" s="1">
        <f>E6/$B6</f>
        <v>0.1</v>
      </c>
      <c r="F17" s="1">
        <f>F6/B6</f>
        <v>0.05</v>
      </c>
      <c r="G17" s="1"/>
      <c r="H17" s="1"/>
      <c r="I17" s="1"/>
      <c r="J17" s="1"/>
      <c r="K17" s="2"/>
    </row>
    <row r="18" spans="2:11" ht="12.75">
      <c r="B18" s="16">
        <v>40</v>
      </c>
      <c r="C18" s="1">
        <f t="shared" si="0"/>
        <v>0.25</v>
      </c>
      <c r="D18" s="1">
        <f t="shared" si="0"/>
        <v>0.1</v>
      </c>
      <c r="E18" s="1">
        <f>E7/$B7</f>
        <v>0.05</v>
      </c>
      <c r="F18" s="1">
        <f>F7/B7</f>
        <v>0.025</v>
      </c>
      <c r="G18" s="1"/>
      <c r="H18" s="1"/>
      <c r="I18" s="3"/>
      <c r="J18" s="3"/>
      <c r="K18" s="4"/>
    </row>
    <row r="19" spans="2:11" ht="12.75">
      <c r="B19" s="16">
        <v>50</v>
      </c>
      <c r="C19" s="1">
        <f t="shared" si="0"/>
        <v>0.2</v>
      </c>
      <c r="D19" s="1">
        <f t="shared" si="0"/>
        <v>0.08</v>
      </c>
      <c r="E19" s="1">
        <f>E8/$B8</f>
        <v>0.04</v>
      </c>
      <c r="F19" s="1">
        <f>F8/B8</f>
        <v>0.02</v>
      </c>
      <c r="G19" s="1"/>
      <c r="H19" s="1"/>
      <c r="I19" s="1"/>
      <c r="J19" s="1"/>
      <c r="K19" s="4"/>
    </row>
    <row r="20" spans="2:11" ht="12.75">
      <c r="B20" s="16">
        <v>100</v>
      </c>
      <c r="C20" s="5"/>
      <c r="D20" s="5"/>
      <c r="E20" s="1">
        <f>E9/$B9</f>
        <v>0.03</v>
      </c>
      <c r="F20" s="1">
        <f>F9/$B9</f>
        <v>0.01</v>
      </c>
      <c r="G20" s="1"/>
      <c r="H20" s="1"/>
      <c r="I20" s="1"/>
      <c r="J20" s="1"/>
      <c r="K20" s="4"/>
    </row>
    <row r="21" spans="2:11" ht="12.75">
      <c r="B21" s="17">
        <v>1000</v>
      </c>
      <c r="C21" s="6"/>
      <c r="D21" s="6"/>
      <c r="E21" s="6"/>
      <c r="F21" s="6"/>
      <c r="G21" s="6"/>
      <c r="H21" s="18"/>
      <c r="I21" s="18">
        <v>0.001</v>
      </c>
      <c r="J21" s="7"/>
      <c r="K21" s="8"/>
    </row>
    <row r="23" ht="12.75">
      <c r="B23" t="s">
        <v>18</v>
      </c>
    </row>
    <row r="25" spans="3:11" ht="12.75">
      <c r="C25" s="11"/>
      <c r="D25" s="12"/>
      <c r="E25" s="12"/>
      <c r="F25" s="12" t="s">
        <v>0</v>
      </c>
      <c r="G25" s="12"/>
      <c r="H25" s="12"/>
      <c r="I25" s="12"/>
      <c r="J25" s="12"/>
      <c r="K25" s="13"/>
    </row>
    <row r="26" spans="3:11" ht="12.75">
      <c r="C26" s="20">
        <v>4.2</v>
      </c>
      <c r="D26" s="9">
        <v>4.7</v>
      </c>
      <c r="E26" s="18">
        <v>5.2</v>
      </c>
      <c r="F26" s="9">
        <v>5.7</v>
      </c>
      <c r="G26" s="9">
        <v>6.2</v>
      </c>
      <c r="H26" s="9">
        <v>6.7</v>
      </c>
      <c r="I26" s="9">
        <v>7.2</v>
      </c>
      <c r="J26" s="9">
        <v>7.7</v>
      </c>
      <c r="K26" s="10">
        <v>8.2</v>
      </c>
    </row>
    <row r="27" spans="3:11" ht="12.75">
      <c r="C27" s="21">
        <f>MAX(C16:C21)</f>
        <v>0.4</v>
      </c>
      <c r="D27" s="22">
        <v>0.25</v>
      </c>
      <c r="E27" s="22">
        <v>0.2</v>
      </c>
      <c r="F27" s="22">
        <v>0.1</v>
      </c>
      <c r="G27" s="22">
        <v>0.05</v>
      </c>
      <c r="H27" s="22">
        <v>0.01</v>
      </c>
      <c r="I27" s="22">
        <v>0.002</v>
      </c>
      <c r="J27" s="22"/>
      <c r="K27" s="23"/>
    </row>
    <row r="28" spans="3:11" ht="12.75">
      <c r="C28" s="11">
        <f>893.88*EXP(-1.6942*C26)</f>
        <v>0.7260993251427309</v>
      </c>
      <c r="D28" s="11">
        <f aca="true" t="shared" si="1" ref="D28:J28">893.88*EXP(-1.6942*D26)</f>
        <v>0.3112470024215243</v>
      </c>
      <c r="E28" s="11">
        <f t="shared" si="1"/>
        <v>0.1334179679857733</v>
      </c>
      <c r="F28" s="11">
        <f t="shared" si="1"/>
        <v>0.05719044374070993</v>
      </c>
      <c r="G28" s="11">
        <f t="shared" si="1"/>
        <v>0.024515040250111454</v>
      </c>
      <c r="H28" s="11">
        <f t="shared" si="1"/>
        <v>0.010508524836585301</v>
      </c>
      <c r="I28" s="11">
        <f t="shared" si="1"/>
        <v>0.00450454468418129</v>
      </c>
      <c r="J28" s="11">
        <f t="shared" si="1"/>
        <v>0.001930901161421188</v>
      </c>
      <c r="K28" s="25">
        <f>893.88*EXP(-1.6942*K26)</f>
        <v>0.0008276928206019855</v>
      </c>
    </row>
    <row r="30" ht="12.75">
      <c r="B30" t="s">
        <v>19</v>
      </c>
    </row>
    <row r="32" ht="12.75">
      <c r="B32" t="s">
        <v>100</v>
      </c>
    </row>
    <row r="33" ht="12.75">
      <c r="B33" t="s">
        <v>101</v>
      </c>
    </row>
    <row r="34" spans="3:11" ht="12.75">
      <c r="C34" s="14"/>
      <c r="D34" s="14"/>
      <c r="E34" s="14"/>
      <c r="F34" s="14"/>
      <c r="G34" s="14"/>
      <c r="H34" s="14"/>
      <c r="I34" s="14"/>
      <c r="J34" s="14"/>
      <c r="K34" s="14"/>
    </row>
    <row r="35" spans="3:11" ht="12.75">
      <c r="C35" s="1"/>
      <c r="D35" s="1"/>
      <c r="E35" s="1"/>
      <c r="F35" s="1"/>
      <c r="G35" s="1"/>
      <c r="H35" s="1"/>
      <c r="I35" s="1"/>
      <c r="J35" s="1"/>
      <c r="K35" s="1"/>
    </row>
    <row r="52" ht="12.75">
      <c r="B52" t="s">
        <v>53</v>
      </c>
    </row>
    <row r="53" ht="12.75">
      <c r="B53" t="s">
        <v>54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K53"/>
  <sheetViews>
    <sheetView workbookViewId="0" topLeftCell="A22">
      <selection activeCell="E34" sqref="E34"/>
    </sheetView>
  </sheetViews>
  <sheetFormatPr defaultColWidth="9.140625" defaultRowHeight="12.75"/>
  <cols>
    <col min="1" max="11" width="6.7109375" style="0" customWidth="1"/>
  </cols>
  <sheetData>
    <row r="1" ht="15.75">
      <c r="D1" s="19" t="s">
        <v>59</v>
      </c>
    </row>
    <row r="2" spans="2:11" ht="12.75"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2:11" ht="12.75">
      <c r="B3" s="15" t="s">
        <v>1</v>
      </c>
      <c r="C3" s="12"/>
      <c r="D3" s="12"/>
      <c r="E3" s="12"/>
      <c r="F3" s="12" t="s">
        <v>0</v>
      </c>
      <c r="G3" s="12"/>
      <c r="H3" s="12"/>
      <c r="I3" s="12"/>
      <c r="J3" s="12"/>
      <c r="K3" s="13"/>
    </row>
    <row r="4" spans="2:11" ht="12.75">
      <c r="B4" s="15" t="s">
        <v>2</v>
      </c>
      <c r="C4" s="9">
        <v>4.2</v>
      </c>
      <c r="D4" s="9">
        <v>4.7</v>
      </c>
      <c r="E4" s="18">
        <v>5.2</v>
      </c>
      <c r="F4" s="9">
        <v>5.7</v>
      </c>
      <c r="G4" s="9">
        <v>6.2</v>
      </c>
      <c r="H4" s="9">
        <v>6.7</v>
      </c>
      <c r="I4" s="9">
        <v>7.2</v>
      </c>
      <c r="J4" s="9">
        <v>7.7</v>
      </c>
      <c r="K4" s="10">
        <v>8.2</v>
      </c>
    </row>
    <row r="5" spans="2:11" ht="12.75">
      <c r="B5" s="16">
        <v>10</v>
      </c>
      <c r="C5" s="1">
        <v>9</v>
      </c>
      <c r="D5" s="1">
        <v>2</v>
      </c>
      <c r="E5" s="1"/>
      <c r="F5" s="1"/>
      <c r="G5" s="1"/>
      <c r="H5" s="1"/>
      <c r="I5" s="1"/>
      <c r="J5" s="1"/>
      <c r="K5" s="2"/>
    </row>
    <row r="6" spans="2:11" ht="12.75">
      <c r="B6" s="16">
        <v>20</v>
      </c>
      <c r="C6" s="1">
        <v>15</v>
      </c>
      <c r="D6" s="1">
        <v>6</v>
      </c>
      <c r="E6" s="1">
        <v>1</v>
      </c>
      <c r="F6" s="1"/>
      <c r="G6" s="1"/>
      <c r="H6" s="1"/>
      <c r="I6" s="1"/>
      <c r="J6" s="1"/>
      <c r="K6" s="2"/>
    </row>
    <row r="7" spans="2:11" ht="12.75">
      <c r="B7" s="16">
        <v>40</v>
      </c>
      <c r="C7" s="3">
        <v>15</v>
      </c>
      <c r="D7" s="3">
        <v>7</v>
      </c>
      <c r="E7" s="3">
        <v>1</v>
      </c>
      <c r="F7" s="3"/>
      <c r="G7" s="3"/>
      <c r="H7" s="3"/>
      <c r="I7" s="3"/>
      <c r="J7" s="3"/>
      <c r="K7" s="4"/>
    </row>
    <row r="8" spans="2:11" ht="12.75">
      <c r="B8" s="16">
        <v>50</v>
      </c>
      <c r="C8" s="3">
        <v>15</v>
      </c>
      <c r="D8" s="3">
        <v>7</v>
      </c>
      <c r="E8" s="3">
        <v>1</v>
      </c>
      <c r="F8" s="3"/>
      <c r="G8" s="3"/>
      <c r="H8" s="3"/>
      <c r="I8" s="3"/>
      <c r="J8" s="3"/>
      <c r="K8" s="4"/>
    </row>
    <row r="9" spans="2:11" ht="12.75">
      <c r="B9" s="16">
        <v>100</v>
      </c>
      <c r="C9" s="5"/>
      <c r="D9" s="5"/>
      <c r="E9" s="3">
        <v>4</v>
      </c>
      <c r="F9" s="3">
        <v>1</v>
      </c>
      <c r="G9" s="3">
        <v>1</v>
      </c>
      <c r="H9" s="3"/>
      <c r="I9" s="3"/>
      <c r="J9" s="3"/>
      <c r="K9" s="4"/>
    </row>
    <row r="10" spans="2:11" ht="12.75">
      <c r="B10" s="17">
        <v>1000</v>
      </c>
      <c r="C10" s="6"/>
      <c r="D10" s="6"/>
      <c r="E10" s="6"/>
      <c r="F10" s="6"/>
      <c r="G10" s="6"/>
      <c r="H10" s="7"/>
      <c r="I10" s="7"/>
      <c r="J10" s="7"/>
      <c r="K10" s="8"/>
    </row>
    <row r="12" ht="12.75">
      <c r="B12" t="s">
        <v>17</v>
      </c>
    </row>
    <row r="14" spans="2:11" ht="12.75">
      <c r="B14" s="15" t="s">
        <v>1</v>
      </c>
      <c r="C14" s="12"/>
      <c r="D14" s="12"/>
      <c r="E14" s="12"/>
      <c r="F14" s="12" t="s">
        <v>0</v>
      </c>
      <c r="G14" s="12"/>
      <c r="H14" s="12"/>
      <c r="I14" s="12"/>
      <c r="J14" s="12"/>
      <c r="K14" s="13"/>
    </row>
    <row r="15" spans="2:11" ht="12.75">
      <c r="B15" s="15" t="s">
        <v>2</v>
      </c>
      <c r="C15" s="9">
        <v>4.2</v>
      </c>
      <c r="D15" s="9">
        <v>4.7</v>
      </c>
      <c r="E15" s="18">
        <v>5.2</v>
      </c>
      <c r="F15" s="9">
        <v>5.7</v>
      </c>
      <c r="G15" s="9">
        <v>6.2</v>
      </c>
      <c r="H15" s="9">
        <v>6.7</v>
      </c>
      <c r="I15" s="9">
        <v>7.2</v>
      </c>
      <c r="J15" s="9">
        <v>7.7</v>
      </c>
      <c r="K15" s="10">
        <v>8.2</v>
      </c>
    </row>
    <row r="16" spans="2:11" ht="12.75">
      <c r="B16" s="16">
        <v>10</v>
      </c>
      <c r="C16" s="1">
        <f aca="true" t="shared" si="0" ref="C16:D19">C5/$B5</f>
        <v>0.9</v>
      </c>
      <c r="D16" s="1">
        <f t="shared" si="0"/>
        <v>0.2</v>
      </c>
      <c r="E16" s="1"/>
      <c r="F16" s="1"/>
      <c r="G16" s="1"/>
      <c r="H16" s="1"/>
      <c r="I16" s="1"/>
      <c r="J16" s="1"/>
      <c r="K16" s="2"/>
    </row>
    <row r="17" spans="2:11" ht="12.75">
      <c r="B17" s="16">
        <v>20</v>
      </c>
      <c r="C17" s="1">
        <f t="shared" si="0"/>
        <v>0.75</v>
      </c>
      <c r="D17" s="1">
        <f t="shared" si="0"/>
        <v>0.3</v>
      </c>
      <c r="E17" s="1">
        <f>E6/$B6</f>
        <v>0.05</v>
      </c>
      <c r="F17" s="1"/>
      <c r="G17" s="1"/>
      <c r="H17" s="1"/>
      <c r="I17" s="1"/>
      <c r="J17" s="1"/>
      <c r="K17" s="2"/>
    </row>
    <row r="18" spans="2:11" ht="12.75">
      <c r="B18" s="16">
        <v>40</v>
      </c>
      <c r="C18" s="1">
        <f t="shared" si="0"/>
        <v>0.375</v>
      </c>
      <c r="D18" s="1">
        <f t="shared" si="0"/>
        <v>0.175</v>
      </c>
      <c r="E18" s="1">
        <f>E7/$B7</f>
        <v>0.025</v>
      </c>
      <c r="F18" s="3"/>
      <c r="G18" s="1"/>
      <c r="H18" s="1"/>
      <c r="I18" s="3"/>
      <c r="J18" s="3"/>
      <c r="K18" s="4"/>
    </row>
    <row r="19" spans="2:11" ht="12.75">
      <c r="B19" s="16">
        <v>50</v>
      </c>
      <c r="C19" s="1">
        <f t="shared" si="0"/>
        <v>0.3</v>
      </c>
      <c r="D19" s="1">
        <f t="shared" si="0"/>
        <v>0.14</v>
      </c>
      <c r="E19" s="1">
        <f>E8/$B8</f>
        <v>0.02</v>
      </c>
      <c r="F19" s="3"/>
      <c r="G19" s="1"/>
      <c r="H19" s="1"/>
      <c r="I19" s="1"/>
      <c r="J19" s="1"/>
      <c r="K19" s="4"/>
    </row>
    <row r="20" spans="2:11" ht="12.75">
      <c r="B20" s="16">
        <v>100</v>
      </c>
      <c r="C20" s="5"/>
      <c r="D20" s="5"/>
      <c r="E20" s="1">
        <f>E9/$B9</f>
        <v>0.04</v>
      </c>
      <c r="F20" s="1">
        <f>F9/$B9</f>
        <v>0.01</v>
      </c>
      <c r="G20" s="1">
        <f>G9/$B9</f>
        <v>0.01</v>
      </c>
      <c r="H20" s="1"/>
      <c r="I20" s="1"/>
      <c r="J20" s="1"/>
      <c r="K20" s="4"/>
    </row>
    <row r="21" spans="2:11" ht="12.75">
      <c r="B21" s="17">
        <v>1000</v>
      </c>
      <c r="C21" s="6"/>
      <c r="D21" s="6"/>
      <c r="E21" s="6"/>
      <c r="F21" s="6"/>
      <c r="G21" s="6"/>
      <c r="H21" s="18"/>
      <c r="I21" s="18"/>
      <c r="J21" s="7"/>
      <c r="K21" s="8"/>
    </row>
    <row r="23" ht="12.75">
      <c r="B23" t="s">
        <v>18</v>
      </c>
    </row>
    <row r="25" spans="3:11" ht="12.75">
      <c r="C25" s="11"/>
      <c r="D25" s="12"/>
      <c r="E25" s="12"/>
      <c r="F25" s="12" t="s">
        <v>0</v>
      </c>
      <c r="G25" s="12"/>
      <c r="H25" s="12"/>
      <c r="I25" s="12"/>
      <c r="J25" s="12"/>
      <c r="K25" s="13"/>
    </row>
    <row r="26" spans="3:11" ht="12.75">
      <c r="C26" s="20">
        <v>4.2</v>
      </c>
      <c r="D26" s="9">
        <v>4.7</v>
      </c>
      <c r="E26" s="18">
        <v>5.2</v>
      </c>
      <c r="F26" s="9">
        <v>5.7</v>
      </c>
      <c r="G26" s="9">
        <v>6.2</v>
      </c>
      <c r="H26" s="9">
        <v>6.7</v>
      </c>
      <c r="I26" s="9">
        <v>7.2</v>
      </c>
      <c r="J26" s="9">
        <v>7.7</v>
      </c>
      <c r="K26" s="10">
        <v>8.2</v>
      </c>
    </row>
    <row r="27" spans="3:11" ht="12.75">
      <c r="C27" s="21">
        <f>MAX(C16:C21)</f>
        <v>0.9</v>
      </c>
      <c r="D27" s="22">
        <f>MAX(D16:D21)</f>
        <v>0.3</v>
      </c>
      <c r="E27" s="22"/>
      <c r="F27" s="22">
        <v>0.05</v>
      </c>
      <c r="G27" s="22">
        <v>0.03</v>
      </c>
      <c r="H27" s="22">
        <v>0.02</v>
      </c>
      <c r="I27" s="22"/>
      <c r="J27" s="22"/>
      <c r="K27" s="23"/>
    </row>
    <row r="28" spans="3:11" ht="12.75">
      <c r="C28" s="11">
        <f>472.74*EXP(-1.5461*C26)</f>
        <v>0.7152848346229886</v>
      </c>
      <c r="D28" s="11">
        <f aca="true" t="shared" si="1" ref="D28:K28">472.74*EXP(-1.5461*D26)</f>
        <v>0.3301776468710172</v>
      </c>
      <c r="E28" s="11">
        <f t="shared" si="1"/>
        <v>0.1524110021859232</v>
      </c>
      <c r="F28" s="11">
        <f t="shared" si="1"/>
        <v>0.07035338039219802</v>
      </c>
      <c r="G28" s="11">
        <f t="shared" si="1"/>
        <v>0.03247533354955173</v>
      </c>
      <c r="H28" s="11">
        <f t="shared" si="1"/>
        <v>0.014990712362011752</v>
      </c>
      <c r="I28" s="11">
        <f t="shared" si="1"/>
        <v>0.006919758245983415</v>
      </c>
      <c r="J28" s="11">
        <f t="shared" si="1"/>
        <v>0.003194181372207288</v>
      </c>
      <c r="K28" s="25">
        <f t="shared" si="1"/>
        <v>0.0014744437993160068</v>
      </c>
    </row>
    <row r="30" ht="12.75">
      <c r="B30" t="s">
        <v>19</v>
      </c>
    </row>
    <row r="32" ht="12.75">
      <c r="B32" t="s">
        <v>98</v>
      </c>
    </row>
    <row r="33" ht="12.75">
      <c r="B33" t="s">
        <v>99</v>
      </c>
    </row>
    <row r="34" spans="3:11" ht="12.75">
      <c r="C34" s="14"/>
      <c r="D34" s="14"/>
      <c r="E34" s="14"/>
      <c r="F34" s="14"/>
      <c r="G34" s="14"/>
      <c r="H34" s="14"/>
      <c r="I34" s="14"/>
      <c r="J34" s="14"/>
      <c r="K34" s="14"/>
    </row>
    <row r="35" spans="3:11" ht="12.75">
      <c r="C35" s="1"/>
      <c r="D35" s="1"/>
      <c r="E35" s="1"/>
      <c r="F35" s="1"/>
      <c r="G35" s="1"/>
      <c r="H35" s="1"/>
      <c r="I35" s="1"/>
      <c r="J35" s="1"/>
      <c r="K35" s="1"/>
    </row>
    <row r="52" ht="12.75">
      <c r="B52" t="s">
        <v>51</v>
      </c>
    </row>
    <row r="53" ht="12.75">
      <c r="B53" t="s">
        <v>52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K53"/>
  <sheetViews>
    <sheetView workbookViewId="0" topLeftCell="A15">
      <selection activeCell="M24" sqref="M24"/>
    </sheetView>
  </sheetViews>
  <sheetFormatPr defaultColWidth="9.140625" defaultRowHeight="12.75"/>
  <cols>
    <col min="1" max="11" width="6.7109375" style="0" customWidth="1"/>
  </cols>
  <sheetData>
    <row r="1" ht="15.75">
      <c r="D1" s="19" t="s">
        <v>58</v>
      </c>
    </row>
    <row r="2" spans="2:11" ht="12.75"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2:11" ht="12.75">
      <c r="B3" s="15" t="s">
        <v>1</v>
      </c>
      <c r="C3" s="12"/>
      <c r="D3" s="12"/>
      <c r="E3" s="12"/>
      <c r="F3" s="12" t="s">
        <v>0</v>
      </c>
      <c r="G3" s="12"/>
      <c r="H3" s="12"/>
      <c r="I3" s="12"/>
      <c r="J3" s="12"/>
      <c r="K3" s="13"/>
    </row>
    <row r="4" spans="2:11" ht="12.75">
      <c r="B4" s="15" t="s">
        <v>2</v>
      </c>
      <c r="C4" s="9">
        <v>4.2</v>
      </c>
      <c r="D4" s="9">
        <v>4.7</v>
      </c>
      <c r="E4" s="18">
        <v>5.2</v>
      </c>
      <c r="F4" s="9">
        <v>5.7</v>
      </c>
      <c r="G4" s="9">
        <v>6.2</v>
      </c>
      <c r="H4" s="9">
        <v>6.7</v>
      </c>
      <c r="I4" s="9">
        <v>7.2</v>
      </c>
      <c r="J4" s="9">
        <v>7.7</v>
      </c>
      <c r="K4" s="10">
        <v>8.2</v>
      </c>
    </row>
    <row r="5" spans="2:11" ht="12.75">
      <c r="B5" s="16">
        <v>10</v>
      </c>
      <c r="C5" s="1">
        <v>3</v>
      </c>
      <c r="D5" s="1">
        <v>1</v>
      </c>
      <c r="E5" s="1"/>
      <c r="F5" s="1"/>
      <c r="G5" s="1"/>
      <c r="H5" s="1"/>
      <c r="I5" s="1"/>
      <c r="J5" s="1"/>
      <c r="K5" s="2"/>
    </row>
    <row r="6" spans="2:11" ht="12.75">
      <c r="B6" s="16">
        <v>20</v>
      </c>
      <c r="C6" s="1">
        <v>9</v>
      </c>
      <c r="D6" s="1">
        <v>3</v>
      </c>
      <c r="E6" s="1"/>
      <c r="F6" s="1">
        <v>1</v>
      </c>
      <c r="G6" s="1"/>
      <c r="H6" s="1"/>
      <c r="I6" s="1"/>
      <c r="J6" s="1"/>
      <c r="K6" s="2"/>
    </row>
    <row r="7" spans="2:11" ht="12.75">
      <c r="B7" s="16">
        <v>40</v>
      </c>
      <c r="C7" s="3">
        <v>10</v>
      </c>
      <c r="D7" s="3">
        <v>6</v>
      </c>
      <c r="E7" s="3">
        <v>1</v>
      </c>
      <c r="F7" s="3">
        <v>3</v>
      </c>
      <c r="G7" s="3"/>
      <c r="H7" s="3"/>
      <c r="I7" s="3"/>
      <c r="J7" s="3"/>
      <c r="K7" s="4"/>
    </row>
    <row r="8" spans="2:11" ht="12.75">
      <c r="B8" s="16">
        <v>50</v>
      </c>
      <c r="C8" s="3">
        <v>10</v>
      </c>
      <c r="D8" s="3">
        <v>6</v>
      </c>
      <c r="E8" s="3">
        <v>1</v>
      </c>
      <c r="F8" s="3">
        <v>3</v>
      </c>
      <c r="G8" s="3"/>
      <c r="H8" s="3"/>
      <c r="I8" s="3"/>
      <c r="J8" s="3"/>
      <c r="K8" s="4"/>
    </row>
    <row r="9" spans="2:11" ht="12.75">
      <c r="B9" s="16">
        <v>100</v>
      </c>
      <c r="C9" s="5"/>
      <c r="D9" s="5"/>
      <c r="E9" s="3">
        <v>6</v>
      </c>
      <c r="F9" s="3">
        <v>6</v>
      </c>
      <c r="G9" s="3"/>
      <c r="H9" s="3"/>
      <c r="I9" s="3">
        <v>1</v>
      </c>
      <c r="J9" s="3"/>
      <c r="K9" s="4"/>
    </row>
    <row r="10" spans="2:11" ht="12.75">
      <c r="B10" s="17">
        <v>1000</v>
      </c>
      <c r="C10" s="6"/>
      <c r="D10" s="6"/>
      <c r="E10" s="6"/>
      <c r="F10" s="6"/>
      <c r="G10" s="6"/>
      <c r="H10" s="7">
        <v>2</v>
      </c>
      <c r="I10" s="7"/>
      <c r="J10" s="7">
        <v>1</v>
      </c>
      <c r="K10" s="8"/>
    </row>
    <row r="12" ht="12.75">
      <c r="B12" t="s">
        <v>17</v>
      </c>
    </row>
    <row r="14" spans="2:11" ht="12.75">
      <c r="B14" s="15" t="s">
        <v>1</v>
      </c>
      <c r="C14" s="12"/>
      <c r="D14" s="12"/>
      <c r="E14" s="12"/>
      <c r="F14" s="12" t="s">
        <v>0</v>
      </c>
      <c r="G14" s="12"/>
      <c r="H14" s="12"/>
      <c r="I14" s="12"/>
      <c r="J14" s="12"/>
      <c r="K14" s="13"/>
    </row>
    <row r="15" spans="2:11" ht="12.75">
      <c r="B15" s="15" t="s">
        <v>2</v>
      </c>
      <c r="C15" s="9">
        <v>4.2</v>
      </c>
      <c r="D15" s="9">
        <v>4.7</v>
      </c>
      <c r="E15" s="18">
        <v>5.2</v>
      </c>
      <c r="F15" s="9">
        <v>5.7</v>
      </c>
      <c r="G15" s="9">
        <v>6.2</v>
      </c>
      <c r="H15" s="9">
        <v>6.7</v>
      </c>
      <c r="I15" s="9">
        <v>7.2</v>
      </c>
      <c r="J15" s="9">
        <v>7.7</v>
      </c>
      <c r="K15" s="10">
        <v>8.2</v>
      </c>
    </row>
    <row r="16" spans="2:11" ht="12.75">
      <c r="B16" s="16">
        <v>10</v>
      </c>
      <c r="C16" s="1">
        <f aca="true" t="shared" si="0" ref="C16:D19">C5/$B5</f>
        <v>0.3</v>
      </c>
      <c r="D16" s="1">
        <f t="shared" si="0"/>
        <v>0.1</v>
      </c>
      <c r="E16" s="1"/>
      <c r="F16" s="1"/>
      <c r="G16" s="1"/>
      <c r="H16" s="1"/>
      <c r="I16" s="1"/>
      <c r="J16" s="1"/>
      <c r="K16" s="2"/>
    </row>
    <row r="17" spans="2:11" ht="12.75">
      <c r="B17" s="16">
        <v>20</v>
      </c>
      <c r="C17" s="1">
        <f t="shared" si="0"/>
        <v>0.45</v>
      </c>
      <c r="D17" s="1">
        <f t="shared" si="0"/>
        <v>0.15</v>
      </c>
      <c r="E17" s="1"/>
      <c r="F17" s="1">
        <f>F6/B6</f>
        <v>0.05</v>
      </c>
      <c r="G17" s="1"/>
      <c r="H17" s="1"/>
      <c r="I17" s="1"/>
      <c r="J17" s="1"/>
      <c r="K17" s="2"/>
    </row>
    <row r="18" spans="2:11" ht="12.75">
      <c r="B18" s="16">
        <v>40</v>
      </c>
      <c r="C18" s="1">
        <f t="shared" si="0"/>
        <v>0.25</v>
      </c>
      <c r="D18" s="1">
        <f t="shared" si="0"/>
        <v>0.15</v>
      </c>
      <c r="E18" s="1">
        <f>E7/$B7</f>
        <v>0.025</v>
      </c>
      <c r="F18" s="1">
        <f>F7/B7</f>
        <v>0.075</v>
      </c>
      <c r="G18" s="1"/>
      <c r="H18" s="1"/>
      <c r="I18" s="3"/>
      <c r="J18" s="3"/>
      <c r="K18" s="4"/>
    </row>
    <row r="19" spans="2:11" ht="12.75">
      <c r="B19" s="16">
        <v>50</v>
      </c>
      <c r="C19" s="1">
        <f t="shared" si="0"/>
        <v>0.2</v>
      </c>
      <c r="D19" s="1">
        <f t="shared" si="0"/>
        <v>0.12</v>
      </c>
      <c r="E19" s="1">
        <f>E8/$B8</f>
        <v>0.02</v>
      </c>
      <c r="F19" s="1">
        <f>F8/B8</f>
        <v>0.06</v>
      </c>
      <c r="G19" s="1"/>
      <c r="H19" s="1"/>
      <c r="I19" s="1"/>
      <c r="J19" s="1"/>
      <c r="K19" s="4"/>
    </row>
    <row r="20" spans="2:11" ht="12.75">
      <c r="B20" s="16">
        <v>100</v>
      </c>
      <c r="C20" s="5"/>
      <c r="D20" s="5"/>
      <c r="E20" s="1">
        <f>E9/$B9</f>
        <v>0.06</v>
      </c>
      <c r="F20" s="1">
        <f>F9/$B9</f>
        <v>0.06</v>
      </c>
      <c r="G20" s="1"/>
      <c r="H20" s="1"/>
      <c r="I20" s="1">
        <f>I9/$B9</f>
        <v>0.01</v>
      </c>
      <c r="J20" s="1"/>
      <c r="K20" s="4"/>
    </row>
    <row r="21" spans="2:11" ht="12.75">
      <c r="B21" s="17">
        <v>1000</v>
      </c>
      <c r="C21" s="6"/>
      <c r="D21" s="6"/>
      <c r="E21" s="6"/>
      <c r="F21" s="6"/>
      <c r="G21" s="6"/>
      <c r="H21" s="18">
        <f>H10/$B10</f>
        <v>0.002</v>
      </c>
      <c r="I21" s="18"/>
      <c r="J21" s="7">
        <v>0.001</v>
      </c>
      <c r="K21" s="8"/>
    </row>
    <row r="23" ht="12.75">
      <c r="B23" t="s">
        <v>18</v>
      </c>
    </row>
    <row r="25" spans="3:11" ht="12.75">
      <c r="C25" s="11"/>
      <c r="D25" s="12"/>
      <c r="E25" s="12"/>
      <c r="F25" s="12" t="s">
        <v>0</v>
      </c>
      <c r="G25" s="12"/>
      <c r="H25" s="12"/>
      <c r="I25" s="12"/>
      <c r="J25" s="12"/>
      <c r="K25" s="13"/>
    </row>
    <row r="26" spans="3:11" ht="12.75">
      <c r="C26" s="20">
        <v>4.2</v>
      </c>
      <c r="D26" s="9">
        <v>4.7</v>
      </c>
      <c r="E26" s="18">
        <v>5.2</v>
      </c>
      <c r="F26" s="9">
        <v>5.7</v>
      </c>
      <c r="G26" s="9">
        <v>6.2</v>
      </c>
      <c r="H26" s="9">
        <v>6.7</v>
      </c>
      <c r="I26" s="9">
        <v>7.2</v>
      </c>
      <c r="J26" s="9">
        <v>7.7</v>
      </c>
      <c r="K26" s="10">
        <v>8.2</v>
      </c>
    </row>
    <row r="27" spans="3:11" ht="12.75">
      <c r="C27" s="21">
        <f>MAX(C16:C21)</f>
        <v>0.45</v>
      </c>
      <c r="D27" s="22">
        <f>MAX(D16:D21)</f>
        <v>0.15</v>
      </c>
      <c r="E27" s="22"/>
      <c r="F27" s="22">
        <v>0.075</v>
      </c>
      <c r="G27" s="22"/>
      <c r="H27" s="22">
        <f>MAX(H16:H21)</f>
        <v>0.002</v>
      </c>
      <c r="I27" s="22">
        <f>MAX(I16:I21)</f>
        <v>0.01</v>
      </c>
      <c r="J27" s="22"/>
      <c r="K27" s="23"/>
    </row>
    <row r="28" spans="3:11" ht="12.75">
      <c r="C28" s="11">
        <f>263.01*EXP(-1.5427*C26)</f>
        <v>0.40367388363149115</v>
      </c>
      <c r="D28" s="11">
        <f aca="true" t="shared" si="1" ref="D28:K28">263.01*EXP(-1.5427*D26)</f>
        <v>0.18665413021639235</v>
      </c>
      <c r="E28" s="11">
        <f t="shared" si="1"/>
        <v>0.08630670880517685</v>
      </c>
      <c r="F28" s="11">
        <f t="shared" si="1"/>
        <v>0.03990722292695037</v>
      </c>
      <c r="G28" s="11">
        <f t="shared" si="1"/>
        <v>0.01845263785155235</v>
      </c>
      <c r="H28" s="11">
        <f t="shared" si="1"/>
        <v>0.008532286105295349</v>
      </c>
      <c r="I28" s="11">
        <f t="shared" si="1"/>
        <v>0.003945230311691815</v>
      </c>
      <c r="J28" s="11">
        <f t="shared" si="1"/>
        <v>0.0018242288198273104</v>
      </c>
      <c r="K28" s="25">
        <f t="shared" si="1"/>
        <v>0.0008435022860963213</v>
      </c>
    </row>
    <row r="30" ht="12.75">
      <c r="B30" t="s">
        <v>19</v>
      </c>
    </row>
    <row r="32" ht="12.75">
      <c r="B32" t="s">
        <v>96</v>
      </c>
    </row>
    <row r="33" ht="12.75">
      <c r="B33" t="s">
        <v>97</v>
      </c>
    </row>
    <row r="34" spans="3:11" ht="12.75">
      <c r="C34" s="14"/>
      <c r="D34" s="14"/>
      <c r="E34" s="14"/>
      <c r="F34" s="14"/>
      <c r="G34" s="14"/>
      <c r="H34" s="14"/>
      <c r="I34" s="14"/>
      <c r="J34" s="14"/>
      <c r="K34" s="14"/>
    </row>
    <row r="35" spans="3:11" ht="12.75">
      <c r="C35" s="1"/>
      <c r="D35" s="1"/>
      <c r="E35" s="1"/>
      <c r="F35" s="1"/>
      <c r="G35" s="1"/>
      <c r="H35" s="1"/>
      <c r="I35" s="1"/>
      <c r="J35" s="1"/>
      <c r="K35" s="1"/>
    </row>
    <row r="52" ht="12.75">
      <c r="B52" t="s">
        <v>49</v>
      </c>
    </row>
    <row r="53" ht="12.75">
      <c r="B53" t="s">
        <v>50</v>
      </c>
    </row>
  </sheetData>
  <printOptions/>
  <pageMargins left="0.75" right="0.75" top="1" bottom="1" header="0.5" footer="0.5"/>
  <pageSetup horizontalDpi="240" verticalDpi="24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6"/>
  <sheetViews>
    <sheetView workbookViewId="0" topLeftCell="A24">
      <selection activeCell="C4" sqref="C4"/>
    </sheetView>
  </sheetViews>
  <sheetFormatPr defaultColWidth="9.140625" defaultRowHeight="12.75"/>
  <cols>
    <col min="1" max="1" width="5.8515625" style="0" customWidth="1"/>
    <col min="2" max="2" width="7.140625" style="0" customWidth="1"/>
    <col min="3" max="12" width="6.7109375" style="0" customWidth="1"/>
  </cols>
  <sheetData>
    <row r="1" ht="18">
      <c r="A1" s="28" t="s">
        <v>102</v>
      </c>
    </row>
    <row r="2" ht="18">
      <c r="C2" s="28" t="s">
        <v>63</v>
      </c>
    </row>
    <row r="4" ht="15.75">
      <c r="D4" s="19" t="s">
        <v>3</v>
      </c>
    </row>
    <row r="5" spans="2:11" ht="12.75"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2:11" ht="12.75">
      <c r="B6" s="15" t="s">
        <v>1</v>
      </c>
      <c r="C6" s="12"/>
      <c r="D6" s="12"/>
      <c r="E6" s="12"/>
      <c r="F6" s="12" t="s">
        <v>0</v>
      </c>
      <c r="G6" s="12"/>
      <c r="H6" s="12"/>
      <c r="I6" s="12"/>
      <c r="J6" s="12"/>
      <c r="K6" s="13"/>
    </row>
    <row r="7" spans="2:11" ht="12.75">
      <c r="B7" s="15" t="s">
        <v>2</v>
      </c>
      <c r="C7" s="9">
        <v>4.2</v>
      </c>
      <c r="D7" s="9">
        <v>4.7</v>
      </c>
      <c r="E7" s="18">
        <v>5.2</v>
      </c>
      <c r="F7" s="9">
        <v>5.7</v>
      </c>
      <c r="G7" s="9">
        <v>6.2</v>
      </c>
      <c r="H7" s="9">
        <v>6.7</v>
      </c>
      <c r="I7" s="9">
        <v>7.2</v>
      </c>
      <c r="J7" s="9">
        <v>7.7</v>
      </c>
      <c r="K7" s="10">
        <v>8.2</v>
      </c>
    </row>
    <row r="8" spans="2:11" ht="12.75">
      <c r="B8" s="16">
        <v>10</v>
      </c>
      <c r="C8" s="1">
        <v>12</v>
      </c>
      <c r="D8" s="1">
        <v>2</v>
      </c>
      <c r="E8" s="1"/>
      <c r="F8" s="1"/>
      <c r="G8" s="1"/>
      <c r="H8" s="1"/>
      <c r="I8" s="1"/>
      <c r="J8" s="1"/>
      <c r="K8" s="2"/>
    </row>
    <row r="9" spans="2:11" ht="12.75">
      <c r="B9" s="16">
        <v>20</v>
      </c>
      <c r="C9" s="1">
        <v>30</v>
      </c>
      <c r="D9" s="1">
        <v>10</v>
      </c>
      <c r="E9" s="1">
        <v>1</v>
      </c>
      <c r="F9" s="1"/>
      <c r="G9" s="1">
        <v>1</v>
      </c>
      <c r="H9" s="1"/>
      <c r="I9" s="1"/>
      <c r="J9" s="1"/>
      <c r="K9" s="2"/>
    </row>
    <row r="10" spans="2:11" ht="12.75">
      <c r="B10" s="16">
        <v>40</v>
      </c>
      <c r="C10" s="3">
        <v>41</v>
      </c>
      <c r="D10" s="3">
        <v>20</v>
      </c>
      <c r="E10" s="3">
        <v>6</v>
      </c>
      <c r="F10" s="3"/>
      <c r="G10" s="3">
        <v>1</v>
      </c>
      <c r="H10" s="3">
        <v>1</v>
      </c>
      <c r="I10" s="3"/>
      <c r="J10" s="3"/>
      <c r="K10" s="4"/>
    </row>
    <row r="11" spans="2:11" ht="12.75">
      <c r="B11" s="16">
        <v>50</v>
      </c>
      <c r="C11" s="3">
        <v>41</v>
      </c>
      <c r="D11" s="3">
        <v>20</v>
      </c>
      <c r="E11" s="3">
        <v>6</v>
      </c>
      <c r="F11" s="3"/>
      <c r="G11" s="3">
        <v>1</v>
      </c>
      <c r="H11" s="3">
        <v>1</v>
      </c>
      <c r="I11" s="3"/>
      <c r="J11" s="3">
        <v>1</v>
      </c>
      <c r="K11" s="4"/>
    </row>
    <row r="12" spans="2:11" ht="12.75">
      <c r="B12" s="16">
        <v>100</v>
      </c>
      <c r="C12" s="5"/>
      <c r="D12" s="5"/>
      <c r="E12" s="3">
        <v>7</v>
      </c>
      <c r="F12" s="3">
        <v>1</v>
      </c>
      <c r="G12" s="3">
        <v>2</v>
      </c>
      <c r="H12" s="3">
        <v>1</v>
      </c>
      <c r="I12" s="3">
        <v>1</v>
      </c>
      <c r="J12" s="3">
        <v>1</v>
      </c>
      <c r="K12" s="4"/>
    </row>
    <row r="13" spans="2:11" ht="12.75">
      <c r="B13" s="17">
        <v>1000</v>
      </c>
      <c r="C13" s="6"/>
      <c r="D13" s="6"/>
      <c r="E13" s="6"/>
      <c r="F13" s="6"/>
      <c r="G13" s="6"/>
      <c r="H13" s="7">
        <v>4</v>
      </c>
      <c r="I13" s="7">
        <v>4</v>
      </c>
      <c r="J13" s="7"/>
      <c r="K13" s="8"/>
    </row>
    <row r="15" ht="12.75">
      <c r="B15" t="s">
        <v>17</v>
      </c>
    </row>
    <row r="17" spans="2:11" ht="12.75">
      <c r="B17" s="15" t="s">
        <v>1</v>
      </c>
      <c r="C17" s="12"/>
      <c r="D17" s="12"/>
      <c r="E17" s="12"/>
      <c r="F17" s="12" t="s">
        <v>0</v>
      </c>
      <c r="G17" s="12"/>
      <c r="H17" s="12"/>
      <c r="I17" s="12"/>
      <c r="J17" s="12"/>
      <c r="K17" s="13"/>
    </row>
    <row r="18" spans="2:11" ht="12.75">
      <c r="B18" s="15" t="s">
        <v>2</v>
      </c>
      <c r="C18" s="9">
        <v>4.2</v>
      </c>
      <c r="D18" s="9">
        <v>4.7</v>
      </c>
      <c r="E18" s="18">
        <v>5.2</v>
      </c>
      <c r="F18" s="9">
        <v>5.7</v>
      </c>
      <c r="G18" s="9">
        <v>6.2</v>
      </c>
      <c r="H18" s="9">
        <v>6.7</v>
      </c>
      <c r="I18" s="9">
        <v>7.2</v>
      </c>
      <c r="J18" s="9">
        <v>7.7</v>
      </c>
      <c r="K18" s="10">
        <v>8.2</v>
      </c>
    </row>
    <row r="19" spans="2:11" ht="12.75">
      <c r="B19" s="16">
        <v>10</v>
      </c>
      <c r="C19" s="1">
        <f aca="true" t="shared" si="0" ref="C19:D22">C8/$B8</f>
        <v>1.2</v>
      </c>
      <c r="D19" s="1">
        <f t="shared" si="0"/>
        <v>0.2</v>
      </c>
      <c r="E19" s="1"/>
      <c r="F19" s="1"/>
      <c r="G19" s="1"/>
      <c r="H19" s="1"/>
      <c r="I19" s="1"/>
      <c r="J19" s="1"/>
      <c r="K19" s="2"/>
    </row>
    <row r="20" spans="2:11" ht="12.75">
      <c r="B20" s="16">
        <v>20</v>
      </c>
      <c r="C20" s="1">
        <f t="shared" si="0"/>
        <v>1.5</v>
      </c>
      <c r="D20" s="1">
        <f t="shared" si="0"/>
        <v>0.5</v>
      </c>
      <c r="E20" s="1">
        <f>E9/$B9</f>
        <v>0.05</v>
      </c>
      <c r="F20" s="1"/>
      <c r="G20" s="1">
        <f>G9/$B9</f>
        <v>0.05</v>
      </c>
      <c r="H20" s="1"/>
      <c r="I20" s="1"/>
      <c r="J20" s="1"/>
      <c r="K20" s="2"/>
    </row>
    <row r="21" spans="2:11" ht="12.75">
      <c r="B21" s="16">
        <v>40</v>
      </c>
      <c r="C21" s="1">
        <f t="shared" si="0"/>
        <v>1.025</v>
      </c>
      <c r="D21" s="1">
        <f t="shared" si="0"/>
        <v>0.5</v>
      </c>
      <c r="E21" s="1">
        <f>E10/$B10</f>
        <v>0.15</v>
      </c>
      <c r="F21" s="3"/>
      <c r="G21" s="1">
        <f>G10/$B10</f>
        <v>0.025</v>
      </c>
      <c r="H21" s="1">
        <f>H10/$B10</f>
        <v>0.025</v>
      </c>
      <c r="I21" s="3"/>
      <c r="J21" s="3"/>
      <c r="K21" s="4"/>
    </row>
    <row r="22" spans="2:11" ht="12.75">
      <c r="B22" s="16">
        <v>50</v>
      </c>
      <c r="C22" s="1">
        <f t="shared" si="0"/>
        <v>0.82</v>
      </c>
      <c r="D22" s="1">
        <f t="shared" si="0"/>
        <v>0.4</v>
      </c>
      <c r="E22" s="1">
        <f>E11/$B11</f>
        <v>0.12</v>
      </c>
      <c r="F22" s="3"/>
      <c r="G22" s="1">
        <f>G11/$B11</f>
        <v>0.02</v>
      </c>
      <c r="H22" s="1">
        <f>H11/$B11</f>
        <v>0.02</v>
      </c>
      <c r="I22" s="1"/>
      <c r="J22" s="1">
        <f>J11/$B11</f>
        <v>0.02</v>
      </c>
      <c r="K22" s="4"/>
    </row>
    <row r="23" spans="2:11" ht="12.75">
      <c r="B23" s="16">
        <v>100</v>
      </c>
      <c r="C23" s="5"/>
      <c r="D23" s="5"/>
      <c r="E23" s="1">
        <f>E12/$B12</f>
        <v>0.07</v>
      </c>
      <c r="F23" s="1">
        <f>F12/$B12</f>
        <v>0.01</v>
      </c>
      <c r="G23" s="1">
        <f>G12/$B12</f>
        <v>0.02</v>
      </c>
      <c r="H23" s="1">
        <f>H12/$B12</f>
        <v>0.01</v>
      </c>
      <c r="I23" s="1">
        <f>I12/$B12</f>
        <v>0.01</v>
      </c>
      <c r="J23" s="1">
        <f>J12/$B12</f>
        <v>0.01</v>
      </c>
      <c r="K23" s="4"/>
    </row>
    <row r="24" spans="2:11" ht="12.75">
      <c r="B24" s="17">
        <v>1000</v>
      </c>
      <c r="C24" s="6"/>
      <c r="D24" s="6"/>
      <c r="E24" s="6"/>
      <c r="F24" s="6"/>
      <c r="G24" s="6"/>
      <c r="H24" s="18">
        <f>H13/$B13</f>
        <v>0.004</v>
      </c>
      <c r="I24" s="18">
        <f>I13/$B13</f>
        <v>0.004</v>
      </c>
      <c r="J24" s="7"/>
      <c r="K24" s="8"/>
    </row>
    <row r="26" ht="12.75">
      <c r="B26" t="s">
        <v>18</v>
      </c>
    </row>
    <row r="28" spans="3:11" ht="12.75">
      <c r="C28" s="11"/>
      <c r="D28" s="12"/>
      <c r="E28" s="12"/>
      <c r="F28" s="12" t="s">
        <v>0</v>
      </c>
      <c r="G28" s="12"/>
      <c r="H28" s="12"/>
      <c r="I28" s="12"/>
      <c r="J28" s="12"/>
      <c r="K28" s="13"/>
    </row>
    <row r="29" spans="3:11" ht="12.75">
      <c r="C29" s="20">
        <v>4.2</v>
      </c>
      <c r="D29" s="9">
        <v>4.7</v>
      </c>
      <c r="E29" s="18">
        <v>5.2</v>
      </c>
      <c r="F29" s="9">
        <v>5.7</v>
      </c>
      <c r="G29" s="9">
        <v>6.2</v>
      </c>
      <c r="H29" s="9">
        <v>6.7</v>
      </c>
      <c r="I29" s="9">
        <v>7.2</v>
      </c>
      <c r="J29" s="9">
        <v>7.7</v>
      </c>
      <c r="K29" s="10">
        <v>8.2</v>
      </c>
    </row>
    <row r="30" spans="3:11" ht="12.75">
      <c r="C30" s="21">
        <f>MAX(C19:C24)</f>
        <v>1.5</v>
      </c>
      <c r="D30" s="22">
        <f>MAX(D19:D24)</f>
        <v>0.5</v>
      </c>
      <c r="E30" s="22">
        <f>MAX(E19:E24)</f>
        <v>0.15</v>
      </c>
      <c r="F30" s="22"/>
      <c r="G30" s="22">
        <f>MAX(G19:G24)</f>
        <v>0.05</v>
      </c>
      <c r="H30" s="22">
        <f>MAX(H19:H24)</f>
        <v>0.025</v>
      </c>
      <c r="I30" s="22">
        <f>MAX(I19:I24)</f>
        <v>0.01</v>
      </c>
      <c r="J30" s="22"/>
      <c r="K30" s="23"/>
    </row>
    <row r="31" spans="3:11" ht="12.75">
      <c r="C31" s="11">
        <f aca="true" t="shared" si="1" ref="C31:K31">863.54*EXP(-1.5801*C$29)</f>
        <v>1.1327181872223255</v>
      </c>
      <c r="D31" s="12">
        <f t="shared" si="1"/>
        <v>0.5140525505224149</v>
      </c>
      <c r="E31" s="12">
        <f t="shared" si="1"/>
        <v>0.2332884098441105</v>
      </c>
      <c r="F31" s="12">
        <f t="shared" si="1"/>
        <v>0.1058714369032601</v>
      </c>
      <c r="G31" s="12">
        <f t="shared" si="1"/>
        <v>0.04804679820763902</v>
      </c>
      <c r="H31" s="12">
        <f t="shared" si="1"/>
        <v>0.02180469903431057</v>
      </c>
      <c r="I31" s="12">
        <f t="shared" si="1"/>
        <v>0.009895454384331313</v>
      </c>
      <c r="J31" s="12">
        <f t="shared" si="1"/>
        <v>0.004490775924872924</v>
      </c>
      <c r="K31" s="13">
        <f t="shared" si="1"/>
        <v>0.0020380133770664774</v>
      </c>
    </row>
    <row r="33" ht="12.75">
      <c r="B33" t="s">
        <v>19</v>
      </c>
    </row>
    <row r="35" ht="12.75">
      <c r="B35" t="s">
        <v>64</v>
      </c>
    </row>
    <row r="36" ht="12.75">
      <c r="B36" t="s">
        <v>65</v>
      </c>
    </row>
    <row r="37" spans="4:11" ht="12.75">
      <c r="D37" s="14"/>
      <c r="E37" s="14"/>
      <c r="F37" s="14"/>
      <c r="G37" s="14"/>
      <c r="H37" s="14"/>
      <c r="I37" s="14"/>
      <c r="J37" s="14"/>
      <c r="K37" s="14"/>
    </row>
    <row r="38" spans="4:11" ht="12.75">
      <c r="D38" s="1"/>
      <c r="E38" s="1"/>
      <c r="F38" s="1"/>
      <c r="G38" s="1"/>
      <c r="H38" s="1"/>
      <c r="I38" s="1"/>
      <c r="J38" s="1"/>
      <c r="K38" s="1"/>
    </row>
    <row r="55" ht="12.75">
      <c r="B55" t="s">
        <v>20</v>
      </c>
    </row>
    <row r="56" ht="12.75">
      <c r="B56" t="s">
        <v>23</v>
      </c>
    </row>
  </sheetData>
  <printOptions horizontalCentered="1"/>
  <pageMargins left="0.7480314960629921" right="0.7480314960629921" top="0.787401574803149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Koeri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Gulum Birgoren</dc:creator>
  <cp:keywords/>
  <dc:description/>
  <cp:lastModifiedBy>GULUM</cp:lastModifiedBy>
  <cp:lastPrinted>1998-11-09T07:40:02Z</cp:lastPrinted>
  <dcterms:created xsi:type="dcterms:W3CDTF">1998-05-26T17:45:46Z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